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SEOP\06 - PROJETOS BÁSICOS\2020\JURUÁ - 50ª ZE\3 - Arquivos Licitação Juruá\"/>
    </mc:Choice>
  </mc:AlternateContent>
  <bookViews>
    <workbookView xWindow="-120" yWindow="-120" windowWidth="20730" windowHeight="11160"/>
  </bookViews>
  <sheets>
    <sheet name="Orçamento Sintético" sheetId="1" r:id="rId1"/>
    <sheet name="Cronograma Físico-Financeiro" sheetId="5" r:id="rId2"/>
  </sheets>
  <definedNames>
    <definedName name="_xlnm.Print_Area" localSheetId="1">'Cronograma Físico-Financeiro'!$A$1:$V$503</definedName>
    <definedName name="_xlnm.Print_Area" localSheetId="0">'Orçamento Sintético'!$A$1:$G$502</definedName>
    <definedName name="_xlnm.Print_Titles" localSheetId="1">'Cronograma Físico-Financeiro'!$1:$11</definedName>
    <definedName name="_xlnm.Print_Titles" localSheetId="0">'Orçamento Sintético'!$1:$10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9" i="1" l="1"/>
  <c r="E328" i="1"/>
  <c r="N164" i="5" l="1"/>
  <c r="X493" i="5"/>
  <c r="X488" i="5"/>
  <c r="X476" i="5"/>
  <c r="X394" i="5"/>
  <c r="X384" i="5"/>
  <c r="X380" i="5"/>
  <c r="X363" i="5"/>
  <c r="X336" i="5"/>
  <c r="X333" i="5"/>
  <c r="X252" i="5"/>
  <c r="X247" i="5"/>
  <c r="X239" i="5"/>
  <c r="X237" i="5"/>
  <c r="X234" i="5"/>
  <c r="X202" i="5"/>
  <c r="X181" i="5"/>
  <c r="X178" i="5"/>
  <c r="X136" i="5"/>
  <c r="X130" i="5"/>
  <c r="X68" i="5"/>
  <c r="X52" i="5"/>
  <c r="X41" i="5"/>
  <c r="X37" i="5"/>
  <c r="X26" i="5"/>
  <c r="T493" i="5"/>
  <c r="D493" i="5"/>
  <c r="E493" i="5"/>
  <c r="D498" i="5"/>
  <c r="C498" i="5"/>
  <c r="B498" i="5"/>
  <c r="A498" i="5"/>
  <c r="D497" i="5"/>
  <c r="C497" i="5"/>
  <c r="B497" i="5"/>
  <c r="A497" i="5"/>
  <c r="D496" i="5"/>
  <c r="C496" i="5"/>
  <c r="B496" i="5"/>
  <c r="A496" i="5"/>
  <c r="D495" i="5"/>
  <c r="C495" i="5"/>
  <c r="B495" i="5"/>
  <c r="A495" i="5"/>
  <c r="D494" i="5"/>
  <c r="C494" i="5"/>
  <c r="B494" i="5"/>
  <c r="A494" i="5"/>
  <c r="G30" i="1"/>
  <c r="G492" i="1"/>
  <c r="C492" i="5" l="1"/>
  <c r="B492" i="5"/>
  <c r="A492" i="5"/>
  <c r="C491" i="5"/>
  <c r="B491" i="5"/>
  <c r="A491" i="5"/>
  <c r="C490" i="5"/>
  <c r="B490" i="5"/>
  <c r="A490" i="5"/>
  <c r="C489" i="5"/>
  <c r="B489" i="5"/>
  <c r="A489" i="5"/>
  <c r="C488" i="5"/>
  <c r="A488" i="5"/>
  <c r="C127" i="5" l="1"/>
  <c r="B127" i="5"/>
  <c r="A127" i="5"/>
  <c r="C126" i="5"/>
  <c r="B126" i="5"/>
  <c r="A126" i="5"/>
  <c r="C125" i="5"/>
  <c r="B125" i="5"/>
  <c r="A125" i="5"/>
  <c r="G126" i="1"/>
  <c r="D127" i="5" s="1"/>
  <c r="G125" i="1"/>
  <c r="D126" i="5" s="1"/>
  <c r="G124" i="1"/>
  <c r="D125" i="5" s="1"/>
  <c r="G334" i="1" l="1"/>
  <c r="G116" i="1"/>
  <c r="G491" i="1"/>
  <c r="D492" i="5" s="1"/>
  <c r="G490" i="1"/>
  <c r="D491" i="5" s="1"/>
  <c r="G489" i="1"/>
  <c r="D490" i="5" s="1"/>
  <c r="G488" i="1"/>
  <c r="D489" i="5" s="1"/>
  <c r="N488" i="5" l="1"/>
  <c r="Q488" i="5"/>
  <c r="T488" i="5"/>
  <c r="K488" i="5"/>
  <c r="D488" i="5"/>
  <c r="E488" i="5"/>
  <c r="H488" i="5"/>
  <c r="G487" i="1"/>
  <c r="E365" i="1"/>
  <c r="C370" i="5"/>
  <c r="B370" i="5"/>
  <c r="A370" i="5"/>
  <c r="C369" i="5"/>
  <c r="B369" i="5"/>
  <c r="A369" i="5"/>
  <c r="C368" i="5"/>
  <c r="B368" i="5"/>
  <c r="A368" i="5"/>
  <c r="C367" i="5"/>
  <c r="B367" i="5"/>
  <c r="A367" i="5"/>
  <c r="C366" i="5"/>
  <c r="B366" i="5"/>
  <c r="A366" i="5"/>
  <c r="G368" i="1"/>
  <c r="D369" i="5" s="1"/>
  <c r="E337" i="1"/>
  <c r="J488" i="5" l="1"/>
  <c r="M488" i="5"/>
  <c r="S488" i="5"/>
  <c r="V488" i="5"/>
  <c r="G488" i="5"/>
  <c r="P488" i="5"/>
  <c r="C135" i="5"/>
  <c r="B135" i="5"/>
  <c r="A135" i="5"/>
  <c r="C134" i="5"/>
  <c r="B134" i="5"/>
  <c r="A134" i="5"/>
  <c r="C133" i="5"/>
  <c r="B133" i="5"/>
  <c r="A133" i="5"/>
  <c r="C132" i="5"/>
  <c r="B132" i="5"/>
  <c r="A132" i="5"/>
  <c r="C131" i="5"/>
  <c r="B131" i="5"/>
  <c r="A131" i="5"/>
  <c r="C130" i="5"/>
  <c r="B130" i="5"/>
  <c r="A130" i="5"/>
  <c r="C285" i="5"/>
  <c r="B285" i="5"/>
  <c r="A285" i="5"/>
  <c r="C273" i="5"/>
  <c r="B273" i="5"/>
  <c r="A273" i="5"/>
  <c r="C272" i="5"/>
  <c r="B272" i="5"/>
  <c r="A272" i="5"/>
  <c r="C271" i="5"/>
  <c r="B271" i="5"/>
  <c r="A271" i="5"/>
  <c r="C270" i="5"/>
  <c r="B270" i="5"/>
  <c r="A270" i="5"/>
  <c r="C269" i="5"/>
  <c r="B269" i="5"/>
  <c r="A269" i="5"/>
  <c r="C268" i="5"/>
  <c r="A268" i="5"/>
  <c r="G272" i="1" l="1"/>
  <c r="D273" i="5" s="1"/>
  <c r="G271" i="1"/>
  <c r="D272" i="5" s="1"/>
  <c r="G270" i="1"/>
  <c r="D271" i="5" s="1"/>
  <c r="G269" i="1"/>
  <c r="D270" i="5" s="1"/>
  <c r="G268" i="1"/>
  <c r="D269" i="5" s="1"/>
  <c r="Q268" i="5" l="1"/>
  <c r="D268" i="5"/>
  <c r="T268" i="5"/>
  <c r="N268" i="5"/>
  <c r="H268" i="5"/>
  <c r="K268" i="5"/>
  <c r="E268" i="5"/>
  <c r="G267" i="1"/>
  <c r="C120" i="5"/>
  <c r="B120" i="5"/>
  <c r="A120" i="5"/>
  <c r="C119" i="5"/>
  <c r="B119" i="5"/>
  <c r="A119" i="5"/>
  <c r="C118" i="5"/>
  <c r="B118" i="5"/>
  <c r="A118" i="5"/>
  <c r="C115" i="5"/>
  <c r="B115" i="5"/>
  <c r="A115" i="5"/>
  <c r="C114" i="5"/>
  <c r="B114" i="5"/>
  <c r="A114" i="5"/>
  <c r="C113" i="5"/>
  <c r="B113" i="5"/>
  <c r="A113" i="5"/>
  <c r="C104" i="5"/>
  <c r="B104" i="5"/>
  <c r="A104" i="5"/>
  <c r="C103" i="5"/>
  <c r="B103" i="5"/>
  <c r="A103" i="5"/>
  <c r="C102" i="5"/>
  <c r="B102" i="5"/>
  <c r="A102" i="5"/>
  <c r="C101" i="5"/>
  <c r="B101" i="5"/>
  <c r="A101" i="5"/>
  <c r="G114" i="1"/>
  <c r="D115" i="5" s="1"/>
  <c r="G113" i="1"/>
  <c r="D114" i="5" s="1"/>
  <c r="G112" i="1"/>
  <c r="D113" i="5" s="1"/>
  <c r="G119" i="1" l="1"/>
  <c r="D120" i="5" s="1"/>
  <c r="G118" i="1"/>
  <c r="D119" i="5" s="1"/>
  <c r="G117" i="1"/>
  <c r="D118" i="5" s="1"/>
  <c r="G103" i="1" l="1"/>
  <c r="D104" i="5" s="1"/>
  <c r="G102" i="1"/>
  <c r="D103" i="5" s="1"/>
  <c r="G101" i="1"/>
  <c r="D102" i="5" s="1"/>
  <c r="G100" i="1"/>
  <c r="D101" i="5" s="1"/>
  <c r="G284" i="1" l="1"/>
  <c r="D285" i="5" s="1"/>
  <c r="C129" i="5" l="1"/>
  <c r="B129" i="5"/>
  <c r="A129" i="5"/>
  <c r="C128" i="5"/>
  <c r="B128" i="5"/>
  <c r="A128" i="5"/>
  <c r="C124" i="5"/>
  <c r="B124" i="5"/>
  <c r="A124" i="5"/>
  <c r="C123" i="5"/>
  <c r="B123" i="5"/>
  <c r="A123" i="5"/>
  <c r="C122" i="5"/>
  <c r="B122" i="5"/>
  <c r="A122" i="5"/>
  <c r="C121" i="5"/>
  <c r="B121" i="5"/>
  <c r="A121" i="5"/>
  <c r="C117" i="5"/>
  <c r="B117" i="5"/>
  <c r="A117" i="5"/>
  <c r="C116" i="5"/>
  <c r="B116" i="5"/>
  <c r="A116" i="5"/>
  <c r="C112" i="5"/>
  <c r="B112" i="5"/>
  <c r="A112" i="5"/>
  <c r="C111" i="5"/>
  <c r="B111" i="5"/>
  <c r="A111" i="5"/>
  <c r="C110" i="5"/>
  <c r="B110" i="5"/>
  <c r="A110" i="5"/>
  <c r="C109" i="5"/>
  <c r="B109" i="5"/>
  <c r="A109" i="5"/>
  <c r="C108" i="5"/>
  <c r="B108" i="5"/>
  <c r="A108" i="5"/>
  <c r="C107" i="5"/>
  <c r="B107" i="5"/>
  <c r="A107" i="5"/>
  <c r="C106" i="5"/>
  <c r="B106" i="5"/>
  <c r="A106" i="5"/>
  <c r="C105" i="5"/>
  <c r="A105" i="5"/>
  <c r="C100" i="5"/>
  <c r="B100" i="5"/>
  <c r="A100" i="5"/>
  <c r="C99" i="5"/>
  <c r="B99" i="5"/>
  <c r="A99" i="5"/>
  <c r="C98" i="5"/>
  <c r="B98" i="5"/>
  <c r="A98" i="5"/>
  <c r="C97" i="5"/>
  <c r="B97" i="5"/>
  <c r="A97" i="5"/>
  <c r="C96" i="5"/>
  <c r="B96" i="5"/>
  <c r="A96" i="5"/>
  <c r="C95" i="5"/>
  <c r="B95" i="5"/>
  <c r="A95" i="5"/>
  <c r="C94" i="5"/>
  <c r="B94" i="5"/>
  <c r="A94" i="5"/>
  <c r="C93" i="5"/>
  <c r="B93" i="5"/>
  <c r="A93" i="5"/>
  <c r="C92" i="5"/>
  <c r="B92" i="5"/>
  <c r="A92" i="5"/>
  <c r="C91" i="5"/>
  <c r="B91" i="5"/>
  <c r="A91" i="5"/>
  <c r="C90" i="5"/>
  <c r="B90" i="5"/>
  <c r="A90" i="5"/>
  <c r="C89" i="5"/>
  <c r="B89" i="5"/>
  <c r="A89" i="5"/>
  <c r="C88" i="5"/>
  <c r="B88" i="5"/>
  <c r="A88" i="5"/>
  <c r="G106" i="1"/>
  <c r="D107" i="5" s="1"/>
  <c r="G105" i="1"/>
  <c r="G128" i="1"/>
  <c r="D129" i="5" s="1"/>
  <c r="T128" i="5" l="1"/>
  <c r="H128" i="5"/>
  <c r="Q128" i="5"/>
  <c r="N128" i="5"/>
  <c r="K128" i="5"/>
  <c r="D106" i="5"/>
  <c r="D128" i="5"/>
  <c r="E128" i="5"/>
  <c r="S128" i="5" l="1"/>
  <c r="J128" i="5"/>
  <c r="M128" i="5"/>
  <c r="V128" i="5"/>
  <c r="G128" i="5"/>
  <c r="P128" i="5"/>
  <c r="G115" i="1"/>
  <c r="G95" i="1"/>
  <c r="D96" i="5" s="1"/>
  <c r="G94" i="1"/>
  <c r="D95" i="5" s="1"/>
  <c r="D117" i="5" l="1"/>
  <c r="G110" i="1"/>
  <c r="D111" i="5" s="1"/>
  <c r="G109" i="1"/>
  <c r="D110" i="5" s="1"/>
  <c r="G108" i="1"/>
  <c r="D109" i="5" s="1"/>
  <c r="G111" i="1"/>
  <c r="D112" i="5" s="1"/>
  <c r="G107" i="1"/>
  <c r="G123" i="1"/>
  <c r="D124" i="5" s="1"/>
  <c r="G122" i="1"/>
  <c r="D123" i="5" s="1"/>
  <c r="G121" i="1"/>
  <c r="G99" i="1"/>
  <c r="D100" i="5" s="1"/>
  <c r="G98" i="1"/>
  <c r="D99" i="5" s="1"/>
  <c r="G97" i="1"/>
  <c r="D98" i="5" s="1"/>
  <c r="G96" i="1"/>
  <c r="D97" i="5" s="1"/>
  <c r="G93" i="1"/>
  <c r="D94" i="5" s="1"/>
  <c r="G92" i="1"/>
  <c r="D93" i="5" s="1"/>
  <c r="G91" i="1"/>
  <c r="D92" i="5" s="1"/>
  <c r="G90" i="1"/>
  <c r="D91" i="5" s="1"/>
  <c r="G89" i="1"/>
  <c r="D90" i="5" s="1"/>
  <c r="G88" i="1"/>
  <c r="D89" i="5" s="1"/>
  <c r="G87" i="1"/>
  <c r="D122" i="5" l="1"/>
  <c r="D121" i="5" s="1"/>
  <c r="G120" i="1"/>
  <c r="T116" i="5"/>
  <c r="H116" i="5"/>
  <c r="K116" i="5"/>
  <c r="Q116" i="5"/>
  <c r="N116" i="5"/>
  <c r="G86" i="1"/>
  <c r="G104" i="1"/>
  <c r="E116" i="5"/>
  <c r="D116" i="5"/>
  <c r="D108" i="5"/>
  <c r="D88" i="5"/>
  <c r="G127" i="1"/>
  <c r="S116" i="5" l="1"/>
  <c r="P116" i="5"/>
  <c r="V116" i="5"/>
  <c r="T87" i="5"/>
  <c r="Q87" i="5"/>
  <c r="H87" i="5"/>
  <c r="N87" i="5"/>
  <c r="K87" i="5"/>
  <c r="E87" i="5"/>
  <c r="T105" i="5"/>
  <c r="H105" i="5"/>
  <c r="N105" i="5"/>
  <c r="Q105" i="5"/>
  <c r="K105" i="5"/>
  <c r="M116" i="5"/>
  <c r="N121" i="5"/>
  <c r="P121" i="5" s="1"/>
  <c r="K121" i="5"/>
  <c r="M121" i="5" s="1"/>
  <c r="T121" i="5"/>
  <c r="V121" i="5" s="1"/>
  <c r="H121" i="5"/>
  <c r="J121" i="5" s="1"/>
  <c r="Q121" i="5"/>
  <c r="S121" i="5" s="1"/>
  <c r="G116" i="5"/>
  <c r="E121" i="5"/>
  <c r="G121" i="5" s="1"/>
  <c r="J116" i="5"/>
  <c r="G85" i="1"/>
  <c r="E105" i="5"/>
  <c r="D105" i="5"/>
  <c r="D87" i="5"/>
  <c r="C233" i="5"/>
  <c r="B233" i="5"/>
  <c r="A233" i="5"/>
  <c r="C232" i="5"/>
  <c r="B232" i="5"/>
  <c r="A232" i="5"/>
  <c r="C231" i="5"/>
  <c r="A231" i="5"/>
  <c r="C230" i="5"/>
  <c r="B230" i="5"/>
  <c r="A230" i="5"/>
  <c r="C229" i="5"/>
  <c r="B229" i="5"/>
  <c r="A229" i="5"/>
  <c r="C228" i="5"/>
  <c r="A228" i="5"/>
  <c r="G231" i="1"/>
  <c r="D232" i="5" s="1"/>
  <c r="G87" i="5" l="1"/>
  <c r="V87" i="5"/>
  <c r="J87" i="5"/>
  <c r="J105" i="5"/>
  <c r="P87" i="5"/>
  <c r="M105" i="5"/>
  <c r="V105" i="5"/>
  <c r="G105" i="5"/>
  <c r="S105" i="5"/>
  <c r="S87" i="5"/>
  <c r="Q86" i="5"/>
  <c r="P105" i="5"/>
  <c r="M87" i="5"/>
  <c r="K86" i="5"/>
  <c r="E86" i="5"/>
  <c r="D86" i="5"/>
  <c r="N86" i="5"/>
  <c r="T86" i="5"/>
  <c r="H86" i="5"/>
  <c r="G229" i="1"/>
  <c r="D230" i="5" s="1"/>
  <c r="G228" i="1"/>
  <c r="D229" i="5" s="1"/>
  <c r="X86" i="5" l="1"/>
  <c r="K228" i="5"/>
  <c r="T228" i="5"/>
  <c r="H228" i="5"/>
  <c r="N228" i="5"/>
  <c r="Q228" i="5"/>
  <c r="G86" i="5"/>
  <c r="V86" i="5"/>
  <c r="S86" i="5"/>
  <c r="J86" i="5"/>
  <c r="P86" i="5"/>
  <c r="M86" i="5"/>
  <c r="D228" i="5"/>
  <c r="E228" i="5"/>
  <c r="G227" i="1"/>
  <c r="V228" i="5" l="1"/>
  <c r="G228" i="5"/>
  <c r="S228" i="5"/>
  <c r="M228" i="5"/>
  <c r="J228" i="5"/>
  <c r="P228" i="5"/>
  <c r="G232" i="1"/>
  <c r="G230" i="1" l="1"/>
  <c r="D233" i="5"/>
  <c r="E132" i="1"/>
  <c r="C36" i="5"/>
  <c r="B36" i="5"/>
  <c r="A36" i="5"/>
  <c r="C35" i="5"/>
  <c r="B35" i="5"/>
  <c r="A35" i="5"/>
  <c r="G34" i="1"/>
  <c r="D35" i="5" s="1"/>
  <c r="T231" i="5" l="1"/>
  <c r="K231" i="5"/>
  <c r="Q231" i="5"/>
  <c r="H231" i="5"/>
  <c r="N231" i="5"/>
  <c r="E231" i="5"/>
  <c r="D231" i="5"/>
  <c r="S231" i="5" l="1"/>
  <c r="G231" i="5"/>
  <c r="M231" i="5"/>
  <c r="P231" i="5"/>
  <c r="V231" i="5"/>
  <c r="J231" i="5"/>
  <c r="E486" i="1"/>
  <c r="C427" i="5" l="1"/>
  <c r="B427" i="5"/>
  <c r="A427" i="5"/>
  <c r="C426" i="5"/>
  <c r="B426" i="5"/>
  <c r="A426" i="5"/>
  <c r="C425" i="5"/>
  <c r="B425" i="5"/>
  <c r="A425" i="5"/>
  <c r="G424" i="1"/>
  <c r="D425" i="5" s="1"/>
  <c r="C393" i="5" l="1"/>
  <c r="B393" i="5"/>
  <c r="A393" i="5"/>
  <c r="C392" i="5"/>
  <c r="B392" i="5"/>
  <c r="A392" i="5"/>
  <c r="C391" i="5"/>
  <c r="B391" i="5"/>
  <c r="A391" i="5"/>
  <c r="C390" i="5"/>
  <c r="B390" i="5"/>
  <c r="A390" i="5"/>
  <c r="C389" i="5"/>
  <c r="B389" i="5"/>
  <c r="A389" i="5"/>
  <c r="C388" i="5"/>
  <c r="B388" i="5"/>
  <c r="A388" i="5"/>
  <c r="C387" i="5"/>
  <c r="B387" i="5"/>
  <c r="A387" i="5"/>
  <c r="C386" i="5"/>
  <c r="B386" i="5"/>
  <c r="A386" i="5"/>
  <c r="G391" i="1" l="1"/>
  <c r="D392" i="5" s="1"/>
  <c r="G390" i="1"/>
  <c r="D391" i="5" s="1"/>
  <c r="C382" i="5" l="1"/>
  <c r="B382" i="5"/>
  <c r="A382" i="5"/>
  <c r="C274" i="5" l="1"/>
  <c r="A274" i="5"/>
  <c r="C276" i="5"/>
  <c r="B276" i="5"/>
  <c r="A276" i="5"/>
  <c r="C275" i="5"/>
  <c r="B275" i="5"/>
  <c r="A275" i="5"/>
  <c r="A254" i="5" l="1"/>
  <c r="B254" i="5"/>
  <c r="C254" i="5"/>
  <c r="A255" i="5"/>
  <c r="B255" i="5"/>
  <c r="C255" i="5"/>
  <c r="A256" i="5"/>
  <c r="B256" i="5"/>
  <c r="C256" i="5"/>
  <c r="A257" i="5"/>
  <c r="B257" i="5"/>
  <c r="C257" i="5"/>
  <c r="G381" i="1"/>
  <c r="D382" i="5" s="1"/>
  <c r="C67" i="5" l="1"/>
  <c r="B67" i="5"/>
  <c r="A67" i="5"/>
  <c r="C66" i="5"/>
  <c r="B66" i="5"/>
  <c r="A66" i="5"/>
  <c r="C65" i="5"/>
  <c r="B65" i="5"/>
  <c r="A65" i="5"/>
  <c r="C64" i="5"/>
  <c r="B64" i="5"/>
  <c r="A64" i="5"/>
  <c r="C63" i="5"/>
  <c r="B63" i="5"/>
  <c r="A63" i="5"/>
  <c r="C62" i="5"/>
  <c r="B62" i="5"/>
  <c r="A62" i="5"/>
  <c r="C60" i="5"/>
  <c r="B60" i="5"/>
  <c r="A60" i="5"/>
  <c r="C59" i="5"/>
  <c r="B59" i="5"/>
  <c r="A59" i="5"/>
  <c r="C58" i="5"/>
  <c r="B58" i="5"/>
  <c r="A58" i="5"/>
  <c r="C56" i="5"/>
  <c r="B56" i="5"/>
  <c r="A56" i="5"/>
  <c r="C55" i="5"/>
  <c r="B55" i="5"/>
  <c r="A55" i="5"/>
  <c r="C54" i="5"/>
  <c r="B54" i="5"/>
  <c r="A54" i="5"/>
  <c r="G62" i="1"/>
  <c r="D63" i="5" s="1"/>
  <c r="G61" i="1"/>
  <c r="G57" i="1"/>
  <c r="D58" i="5" s="1"/>
  <c r="G53" i="1"/>
  <c r="D54" i="5" s="1"/>
  <c r="D62" i="5" l="1"/>
  <c r="C51" i="5" l="1"/>
  <c r="B51" i="5"/>
  <c r="A51" i="5"/>
  <c r="C50" i="5"/>
  <c r="B50" i="5"/>
  <c r="A50" i="5"/>
  <c r="C49" i="5"/>
  <c r="A49" i="5"/>
  <c r="C48" i="5"/>
  <c r="B48" i="5"/>
  <c r="A48" i="5"/>
  <c r="C47" i="5"/>
  <c r="A47" i="5"/>
  <c r="C46" i="5"/>
  <c r="B46" i="5"/>
  <c r="A46" i="5"/>
  <c r="C45" i="5"/>
  <c r="A45" i="5"/>
  <c r="C44" i="5"/>
  <c r="B44" i="5"/>
  <c r="A44" i="5"/>
  <c r="C43" i="5"/>
  <c r="B43" i="5"/>
  <c r="A43" i="5"/>
  <c r="C42" i="5"/>
  <c r="A42" i="5"/>
  <c r="C41" i="5"/>
  <c r="A41" i="5"/>
  <c r="G50" i="1" l="1"/>
  <c r="D51" i="5" s="1"/>
  <c r="G47" i="1"/>
  <c r="G49" i="1"/>
  <c r="G45" i="1"/>
  <c r="G44" i="1" l="1"/>
  <c r="D46" i="5"/>
  <c r="Q45" i="5" s="1"/>
  <c r="G48" i="1"/>
  <c r="D50" i="5"/>
  <c r="Q49" i="5" s="1"/>
  <c r="G46" i="1"/>
  <c r="D48" i="5"/>
  <c r="Q47" i="5" s="1"/>
  <c r="G43" i="1"/>
  <c r="D44" i="5" s="1"/>
  <c r="G42" i="1"/>
  <c r="G41" i="1" l="1"/>
  <c r="G40" i="1" s="1"/>
  <c r="D43" i="5"/>
  <c r="Q42" i="5" s="1"/>
  <c r="T49" i="5"/>
  <c r="D49" i="5"/>
  <c r="S49" i="5" s="1"/>
  <c r="E49" i="5"/>
  <c r="K49" i="5"/>
  <c r="H49" i="5"/>
  <c r="N49" i="5"/>
  <c r="T45" i="5"/>
  <c r="E45" i="5"/>
  <c r="N45" i="5"/>
  <c r="H45" i="5"/>
  <c r="D45" i="5"/>
  <c r="S45" i="5" s="1"/>
  <c r="K45" i="5"/>
  <c r="T47" i="5"/>
  <c r="K47" i="5"/>
  <c r="E47" i="5"/>
  <c r="D47" i="5"/>
  <c r="S47" i="5" s="1"/>
  <c r="H47" i="5"/>
  <c r="N47" i="5"/>
  <c r="C85" i="5"/>
  <c r="B85" i="5"/>
  <c r="A85" i="5"/>
  <c r="C84" i="5"/>
  <c r="B84" i="5"/>
  <c r="A84" i="5"/>
  <c r="C83" i="5"/>
  <c r="A83" i="5"/>
  <c r="C82" i="5"/>
  <c r="B82" i="5"/>
  <c r="A82" i="5"/>
  <c r="C81" i="5"/>
  <c r="B81" i="5"/>
  <c r="A81" i="5"/>
  <c r="C80" i="5"/>
  <c r="A80" i="5"/>
  <c r="C79" i="5"/>
  <c r="B79" i="5"/>
  <c r="A79" i="5"/>
  <c r="A75" i="5"/>
  <c r="B75" i="5"/>
  <c r="C75" i="5"/>
  <c r="A76" i="5"/>
  <c r="B76" i="5"/>
  <c r="C76" i="5"/>
  <c r="C74" i="5"/>
  <c r="B74" i="5"/>
  <c r="A74" i="5"/>
  <c r="G73" i="1"/>
  <c r="D74" i="5" s="1"/>
  <c r="G84" i="1"/>
  <c r="D85" i="5" s="1"/>
  <c r="G83" i="1"/>
  <c r="D84" i="5" s="1"/>
  <c r="G81" i="1"/>
  <c r="D82" i="5" s="1"/>
  <c r="G45" i="5" l="1"/>
  <c r="Q83" i="5"/>
  <c r="G47" i="5"/>
  <c r="G49" i="5"/>
  <c r="Q41" i="5"/>
  <c r="P49" i="5"/>
  <c r="J45" i="5"/>
  <c r="P45" i="5"/>
  <c r="M45" i="5"/>
  <c r="P47" i="5"/>
  <c r="M47" i="5"/>
  <c r="J47" i="5"/>
  <c r="J49" i="5"/>
  <c r="M49" i="5"/>
  <c r="V49" i="5"/>
  <c r="V47" i="5"/>
  <c r="T42" i="5"/>
  <c r="D42" i="5"/>
  <c r="D41" i="5" s="1"/>
  <c r="N42" i="5"/>
  <c r="H42" i="5"/>
  <c r="K42" i="5"/>
  <c r="E42" i="5"/>
  <c r="G42" i="5" s="1"/>
  <c r="V45" i="5"/>
  <c r="K83" i="5"/>
  <c r="T83" i="5"/>
  <c r="H83" i="5"/>
  <c r="N83" i="5"/>
  <c r="E83" i="5"/>
  <c r="G82" i="1"/>
  <c r="D83" i="5"/>
  <c r="S42" i="5" l="1"/>
  <c r="G83" i="5"/>
  <c r="S41" i="5"/>
  <c r="S83" i="5"/>
  <c r="M42" i="5"/>
  <c r="K41" i="5"/>
  <c r="M41" i="5" s="1"/>
  <c r="J42" i="5"/>
  <c r="H41" i="5"/>
  <c r="J41" i="5" s="1"/>
  <c r="T41" i="5"/>
  <c r="V41" i="5" s="1"/>
  <c r="V42" i="5"/>
  <c r="P42" i="5"/>
  <c r="N41" i="5"/>
  <c r="P41" i="5" s="1"/>
  <c r="E41" i="5"/>
  <c r="P83" i="5"/>
  <c r="J83" i="5"/>
  <c r="V83" i="5"/>
  <c r="M83" i="5"/>
  <c r="G80" i="1"/>
  <c r="G78" i="1"/>
  <c r="D79" i="5" s="1"/>
  <c r="G77" i="1"/>
  <c r="G75" i="1"/>
  <c r="D76" i="5" s="1"/>
  <c r="G74" i="1"/>
  <c r="G41" i="5" l="1"/>
  <c r="G76" i="1"/>
  <c r="G72" i="1"/>
  <c r="D75" i="5"/>
  <c r="Q73" i="5" s="1"/>
  <c r="D81" i="5"/>
  <c r="Q80" i="5" s="1"/>
  <c r="G79" i="1"/>
  <c r="C52" i="5"/>
  <c r="C53" i="5"/>
  <c r="C57" i="5"/>
  <c r="C61" i="5"/>
  <c r="A57" i="5"/>
  <c r="A61" i="5"/>
  <c r="A52" i="5"/>
  <c r="A53" i="5"/>
  <c r="G66" i="1"/>
  <c r="D67" i="5" s="1"/>
  <c r="G64" i="1"/>
  <c r="D65" i="5" s="1"/>
  <c r="G65" i="1"/>
  <c r="D66" i="5" s="1"/>
  <c r="G63" i="1"/>
  <c r="D64" i="5" l="1"/>
  <c r="N61" i="5" s="1"/>
  <c r="G60" i="1"/>
  <c r="N80" i="5"/>
  <c r="T80" i="5"/>
  <c r="K80" i="5"/>
  <c r="E80" i="5"/>
  <c r="H80" i="5"/>
  <c r="N73" i="5"/>
  <c r="E73" i="5"/>
  <c r="K73" i="5"/>
  <c r="T73" i="5"/>
  <c r="H73" i="5"/>
  <c r="D80" i="5"/>
  <c r="S80" i="5" s="1"/>
  <c r="D73" i="5"/>
  <c r="S73" i="5" s="1"/>
  <c r="Q61" i="5" l="1"/>
  <c r="G80" i="5"/>
  <c r="G73" i="5"/>
  <c r="E61" i="5"/>
  <c r="H61" i="5"/>
  <c r="K61" i="5"/>
  <c r="T61" i="5"/>
  <c r="M73" i="5"/>
  <c r="M80" i="5"/>
  <c r="J73" i="5"/>
  <c r="P73" i="5"/>
  <c r="V80" i="5"/>
  <c r="V73" i="5"/>
  <c r="J80" i="5"/>
  <c r="P80" i="5"/>
  <c r="D61" i="5"/>
  <c r="G59" i="1"/>
  <c r="D60" i="5" s="1"/>
  <c r="S61" i="5" l="1"/>
  <c r="G61" i="5"/>
  <c r="J61" i="5"/>
  <c r="V61" i="5"/>
  <c r="P61" i="5"/>
  <c r="M61" i="5"/>
  <c r="G58" i="1"/>
  <c r="D59" i="5" l="1"/>
  <c r="Q57" i="5" s="1"/>
  <c r="G56" i="1"/>
  <c r="C17" i="5"/>
  <c r="B17" i="5"/>
  <c r="A17" i="5"/>
  <c r="C16" i="5"/>
  <c r="A16" i="5"/>
  <c r="G16" i="1"/>
  <c r="G15" i="1" s="1"/>
  <c r="N57" i="5" l="1"/>
  <c r="E57" i="5"/>
  <c r="T57" i="5"/>
  <c r="K57" i="5"/>
  <c r="H57" i="5"/>
  <c r="D57" i="5"/>
  <c r="S57" i="5" s="1"/>
  <c r="D17" i="5"/>
  <c r="G55" i="1"/>
  <c r="D56" i="5" s="1"/>
  <c r="G54" i="1"/>
  <c r="C33" i="5"/>
  <c r="C34" i="5"/>
  <c r="B33" i="5"/>
  <c r="B34" i="5"/>
  <c r="A33" i="5"/>
  <c r="A34" i="5"/>
  <c r="G35" i="1"/>
  <c r="D36" i="5" s="1"/>
  <c r="G33" i="1"/>
  <c r="D34" i="5" s="1"/>
  <c r="G57" i="5" l="1"/>
  <c r="T16" i="5"/>
  <c r="Q16" i="5"/>
  <c r="D55" i="5"/>
  <c r="D53" i="5" s="1"/>
  <c r="G52" i="1"/>
  <c r="G51" i="1" s="1"/>
  <c r="P57" i="5"/>
  <c r="V57" i="5"/>
  <c r="J57" i="5"/>
  <c r="M57" i="5"/>
  <c r="H16" i="5"/>
  <c r="D16" i="5"/>
  <c r="K16" i="5"/>
  <c r="E16" i="5"/>
  <c r="N16" i="5"/>
  <c r="E27" i="1"/>
  <c r="X16" i="5" l="1"/>
  <c r="Q53" i="5"/>
  <c r="H53" i="5"/>
  <c r="T53" i="5"/>
  <c r="N53" i="5"/>
  <c r="E53" i="5"/>
  <c r="K53" i="5"/>
  <c r="D52" i="5"/>
  <c r="C22" i="5"/>
  <c r="C23" i="5"/>
  <c r="C24" i="5"/>
  <c r="C25" i="5"/>
  <c r="B22" i="5"/>
  <c r="B23" i="5"/>
  <c r="B24" i="5"/>
  <c r="B25" i="5"/>
  <c r="A22" i="5"/>
  <c r="A23" i="5"/>
  <c r="A24" i="5"/>
  <c r="A25" i="5"/>
  <c r="A21" i="5"/>
  <c r="G21" i="1"/>
  <c r="D22" i="5" s="1"/>
  <c r="S53" i="5" l="1"/>
  <c r="Q52" i="5"/>
  <c r="S52" i="5" s="1"/>
  <c r="E52" i="5"/>
  <c r="G53" i="5"/>
  <c r="P53" i="5"/>
  <c r="N52" i="5"/>
  <c r="P52" i="5" s="1"/>
  <c r="V53" i="5"/>
  <c r="T52" i="5"/>
  <c r="V52" i="5" s="1"/>
  <c r="M53" i="5"/>
  <c r="K52" i="5"/>
  <c r="M52" i="5" s="1"/>
  <c r="J53" i="5"/>
  <c r="H52" i="5"/>
  <c r="J52" i="5" s="1"/>
  <c r="A493" i="5"/>
  <c r="C493" i="5"/>
  <c r="A482" i="5"/>
  <c r="C482" i="5"/>
  <c r="A483" i="5"/>
  <c r="B483" i="5"/>
  <c r="C483" i="5"/>
  <c r="A484" i="5"/>
  <c r="B484" i="5"/>
  <c r="C484" i="5"/>
  <c r="A485" i="5"/>
  <c r="B485" i="5"/>
  <c r="C485" i="5"/>
  <c r="A486" i="5"/>
  <c r="B486" i="5"/>
  <c r="C486" i="5"/>
  <c r="A487" i="5"/>
  <c r="B487" i="5"/>
  <c r="C487" i="5"/>
  <c r="A476" i="5"/>
  <c r="C476" i="5"/>
  <c r="A477" i="5"/>
  <c r="B477" i="5"/>
  <c r="C477" i="5"/>
  <c r="A478" i="5"/>
  <c r="B478" i="5"/>
  <c r="C478" i="5"/>
  <c r="A479" i="5"/>
  <c r="B479" i="5"/>
  <c r="C479" i="5"/>
  <c r="A480" i="5"/>
  <c r="B480" i="5"/>
  <c r="C480" i="5"/>
  <c r="A481" i="5"/>
  <c r="B481" i="5"/>
  <c r="C481" i="5"/>
  <c r="A472" i="5"/>
  <c r="C472" i="5"/>
  <c r="A473" i="5"/>
  <c r="B473" i="5"/>
  <c r="C473" i="5"/>
  <c r="A474" i="5"/>
  <c r="B474" i="5"/>
  <c r="C474" i="5"/>
  <c r="A475" i="5"/>
  <c r="B475" i="5"/>
  <c r="C475" i="5"/>
  <c r="A457" i="5"/>
  <c r="C457" i="5"/>
  <c r="A458" i="5"/>
  <c r="C458" i="5"/>
  <c r="A459" i="5"/>
  <c r="B459" i="5"/>
  <c r="C459" i="5"/>
  <c r="A460" i="5"/>
  <c r="B460" i="5"/>
  <c r="C460" i="5"/>
  <c r="A461" i="5"/>
  <c r="B461" i="5"/>
  <c r="C461" i="5"/>
  <c r="A462" i="5"/>
  <c r="C462" i="5"/>
  <c r="A463" i="5"/>
  <c r="B463" i="5"/>
  <c r="C463" i="5"/>
  <c r="A464" i="5"/>
  <c r="B464" i="5"/>
  <c r="C464" i="5"/>
  <c r="A465" i="5"/>
  <c r="B465" i="5"/>
  <c r="C465" i="5"/>
  <c r="A466" i="5"/>
  <c r="C466" i="5"/>
  <c r="A467" i="5"/>
  <c r="B467" i="5"/>
  <c r="C467" i="5"/>
  <c r="A468" i="5"/>
  <c r="B468" i="5"/>
  <c r="C468" i="5"/>
  <c r="A469" i="5"/>
  <c r="B469" i="5"/>
  <c r="C469" i="5"/>
  <c r="A470" i="5"/>
  <c r="C470" i="5"/>
  <c r="A471" i="5"/>
  <c r="B471" i="5"/>
  <c r="C471" i="5"/>
  <c r="A433" i="5"/>
  <c r="C433" i="5"/>
  <c r="A434" i="5"/>
  <c r="C434" i="5"/>
  <c r="A435" i="5"/>
  <c r="B435" i="5"/>
  <c r="C435" i="5"/>
  <c r="A436" i="5"/>
  <c r="B436" i="5"/>
  <c r="C436" i="5"/>
  <c r="A437" i="5"/>
  <c r="B437" i="5"/>
  <c r="C437" i="5"/>
  <c r="A438" i="5"/>
  <c r="B438" i="5"/>
  <c r="C438" i="5"/>
  <c r="A439" i="5"/>
  <c r="C439" i="5"/>
  <c r="A440" i="5"/>
  <c r="B440" i="5"/>
  <c r="C440" i="5"/>
  <c r="A441" i="5"/>
  <c r="B441" i="5"/>
  <c r="C441" i="5"/>
  <c r="A442" i="5"/>
  <c r="B442" i="5"/>
  <c r="C442" i="5"/>
  <c r="A443" i="5"/>
  <c r="C443" i="5"/>
  <c r="A444" i="5"/>
  <c r="B444" i="5"/>
  <c r="C444" i="5"/>
  <c r="A445" i="5"/>
  <c r="B445" i="5"/>
  <c r="C445" i="5"/>
  <c r="A446" i="5"/>
  <c r="B446" i="5"/>
  <c r="C446" i="5"/>
  <c r="A447" i="5"/>
  <c r="C447" i="5"/>
  <c r="A448" i="5"/>
  <c r="B448" i="5"/>
  <c r="C448" i="5"/>
  <c r="A449" i="5"/>
  <c r="B449" i="5"/>
  <c r="C449" i="5"/>
  <c r="A450" i="5"/>
  <c r="C450" i="5"/>
  <c r="A451" i="5"/>
  <c r="B451" i="5"/>
  <c r="C451" i="5"/>
  <c r="A452" i="5"/>
  <c r="B452" i="5"/>
  <c r="C452" i="5"/>
  <c r="A453" i="5"/>
  <c r="B453" i="5"/>
  <c r="C453" i="5"/>
  <c r="A454" i="5"/>
  <c r="B454" i="5"/>
  <c r="C454" i="5"/>
  <c r="A455" i="5"/>
  <c r="B455" i="5"/>
  <c r="C455" i="5"/>
  <c r="A456" i="5"/>
  <c r="B456" i="5"/>
  <c r="C456" i="5"/>
  <c r="A394" i="5"/>
  <c r="C394" i="5"/>
  <c r="A395" i="5"/>
  <c r="C395" i="5"/>
  <c r="A396" i="5"/>
  <c r="B396" i="5"/>
  <c r="C396" i="5"/>
  <c r="A397" i="5"/>
  <c r="B397" i="5"/>
  <c r="C397" i="5"/>
  <c r="A398" i="5"/>
  <c r="B398" i="5"/>
  <c r="C398" i="5"/>
  <c r="A399" i="5"/>
  <c r="B399" i="5"/>
  <c r="C399" i="5"/>
  <c r="A400" i="5"/>
  <c r="B400" i="5"/>
  <c r="C400" i="5"/>
  <c r="A401" i="5"/>
  <c r="B401" i="5"/>
  <c r="C401" i="5"/>
  <c r="A402" i="5"/>
  <c r="B402" i="5"/>
  <c r="C402" i="5"/>
  <c r="A403" i="5"/>
  <c r="B403" i="5"/>
  <c r="C403" i="5"/>
  <c r="A404" i="5"/>
  <c r="B404" i="5"/>
  <c r="C404" i="5"/>
  <c r="A405" i="5"/>
  <c r="B405" i="5"/>
  <c r="C405" i="5"/>
  <c r="A406" i="5"/>
  <c r="B406" i="5"/>
  <c r="C406" i="5"/>
  <c r="A407" i="5"/>
  <c r="B407" i="5"/>
  <c r="C407" i="5"/>
  <c r="A408" i="5"/>
  <c r="B408" i="5"/>
  <c r="C408" i="5"/>
  <c r="A409" i="5"/>
  <c r="C409" i="5"/>
  <c r="A410" i="5"/>
  <c r="B410" i="5"/>
  <c r="C410" i="5"/>
  <c r="A411" i="5"/>
  <c r="B411" i="5"/>
  <c r="C411" i="5"/>
  <c r="A412" i="5"/>
  <c r="B412" i="5"/>
  <c r="C412" i="5"/>
  <c r="A413" i="5"/>
  <c r="B413" i="5"/>
  <c r="C413" i="5"/>
  <c r="A414" i="5"/>
  <c r="B414" i="5"/>
  <c r="C414" i="5"/>
  <c r="A415" i="5"/>
  <c r="B415" i="5"/>
  <c r="C415" i="5"/>
  <c r="A416" i="5"/>
  <c r="B416" i="5"/>
  <c r="C416" i="5"/>
  <c r="A417" i="5"/>
  <c r="B417" i="5"/>
  <c r="C417" i="5"/>
  <c r="A418" i="5"/>
  <c r="B418" i="5"/>
  <c r="C418" i="5"/>
  <c r="A419" i="5"/>
  <c r="B419" i="5"/>
  <c r="C419" i="5"/>
  <c r="A420" i="5"/>
  <c r="B420" i="5"/>
  <c r="C420" i="5"/>
  <c r="A421" i="5"/>
  <c r="B421" i="5"/>
  <c r="C421" i="5"/>
  <c r="A422" i="5"/>
  <c r="B422" i="5"/>
  <c r="C422" i="5"/>
  <c r="A423" i="5"/>
  <c r="C423" i="5"/>
  <c r="A424" i="5"/>
  <c r="B424" i="5"/>
  <c r="C424" i="5"/>
  <c r="A428" i="5"/>
  <c r="C428" i="5"/>
  <c r="A429" i="5"/>
  <c r="B429" i="5"/>
  <c r="C429" i="5"/>
  <c r="A430" i="5"/>
  <c r="B430" i="5"/>
  <c r="C430" i="5"/>
  <c r="A431" i="5"/>
  <c r="C431" i="5"/>
  <c r="A432" i="5"/>
  <c r="B432" i="5"/>
  <c r="C432" i="5"/>
  <c r="A384" i="5"/>
  <c r="C384" i="5"/>
  <c r="A385" i="5"/>
  <c r="B385" i="5"/>
  <c r="C385" i="5"/>
  <c r="A380" i="5"/>
  <c r="C380" i="5"/>
  <c r="A381" i="5"/>
  <c r="B381" i="5"/>
  <c r="C381" i="5"/>
  <c r="A383" i="5"/>
  <c r="B383" i="5"/>
  <c r="C383" i="5"/>
  <c r="A363" i="5"/>
  <c r="C363" i="5"/>
  <c r="A364" i="5"/>
  <c r="C364" i="5"/>
  <c r="A365" i="5"/>
  <c r="B365" i="5"/>
  <c r="C365" i="5"/>
  <c r="A371" i="5"/>
  <c r="C371" i="5"/>
  <c r="A372" i="5"/>
  <c r="B372" i="5"/>
  <c r="C372" i="5"/>
  <c r="A373" i="5"/>
  <c r="B373" i="5"/>
  <c r="C373" i="5"/>
  <c r="A374" i="5"/>
  <c r="C374" i="5"/>
  <c r="A375" i="5"/>
  <c r="B375" i="5"/>
  <c r="C375" i="5"/>
  <c r="A376" i="5"/>
  <c r="B376" i="5"/>
  <c r="C376" i="5"/>
  <c r="A377" i="5"/>
  <c r="C377" i="5"/>
  <c r="A378" i="5"/>
  <c r="B378" i="5"/>
  <c r="C378" i="5"/>
  <c r="A379" i="5"/>
  <c r="B379" i="5"/>
  <c r="C379" i="5"/>
  <c r="A336" i="5"/>
  <c r="C336" i="5"/>
  <c r="A337" i="5"/>
  <c r="C337" i="5"/>
  <c r="A338" i="5"/>
  <c r="B338" i="5"/>
  <c r="C338" i="5"/>
  <c r="A339" i="5"/>
  <c r="B339" i="5"/>
  <c r="C339" i="5"/>
  <c r="A340" i="5"/>
  <c r="C340" i="5"/>
  <c r="A341" i="5"/>
  <c r="B341" i="5"/>
  <c r="C341" i="5"/>
  <c r="A342" i="5"/>
  <c r="B342" i="5"/>
  <c r="C342" i="5"/>
  <c r="A343" i="5"/>
  <c r="B343" i="5"/>
  <c r="C343" i="5"/>
  <c r="A344" i="5"/>
  <c r="C344" i="5"/>
  <c r="A345" i="5"/>
  <c r="B345" i="5"/>
  <c r="C345" i="5"/>
  <c r="A346" i="5"/>
  <c r="B346" i="5"/>
  <c r="C346" i="5"/>
  <c r="A347" i="5"/>
  <c r="B347" i="5"/>
  <c r="C347" i="5"/>
  <c r="A348" i="5"/>
  <c r="C348" i="5"/>
  <c r="A349" i="5"/>
  <c r="B349" i="5"/>
  <c r="C349" i="5"/>
  <c r="A350" i="5"/>
  <c r="B350" i="5"/>
  <c r="C350" i="5"/>
  <c r="A351" i="5"/>
  <c r="B351" i="5"/>
  <c r="C351" i="5"/>
  <c r="A352" i="5"/>
  <c r="B352" i="5"/>
  <c r="C352" i="5"/>
  <c r="A353" i="5"/>
  <c r="C353" i="5"/>
  <c r="A354" i="5"/>
  <c r="B354" i="5"/>
  <c r="C354" i="5"/>
  <c r="A355" i="5"/>
  <c r="B355" i="5"/>
  <c r="C355" i="5"/>
  <c r="A356" i="5"/>
  <c r="B356" i="5"/>
  <c r="C356" i="5"/>
  <c r="A357" i="5"/>
  <c r="C357" i="5"/>
  <c r="A358" i="5"/>
  <c r="B358" i="5"/>
  <c r="C358" i="5"/>
  <c r="A359" i="5"/>
  <c r="B359" i="5"/>
  <c r="C359" i="5"/>
  <c r="A360" i="5"/>
  <c r="B360" i="5"/>
  <c r="C360" i="5"/>
  <c r="A361" i="5"/>
  <c r="C361" i="5"/>
  <c r="A362" i="5"/>
  <c r="B362" i="5"/>
  <c r="C362" i="5"/>
  <c r="A333" i="5"/>
  <c r="C333" i="5"/>
  <c r="A334" i="5"/>
  <c r="B334" i="5"/>
  <c r="C334" i="5"/>
  <c r="A335" i="5"/>
  <c r="B335" i="5"/>
  <c r="C335" i="5"/>
  <c r="A323" i="5"/>
  <c r="C323" i="5"/>
  <c r="A324" i="5"/>
  <c r="B324" i="5"/>
  <c r="C324" i="5"/>
  <c r="A325" i="5"/>
  <c r="B325" i="5"/>
  <c r="C325" i="5"/>
  <c r="A326" i="5"/>
  <c r="B326" i="5"/>
  <c r="C326" i="5"/>
  <c r="A327" i="5"/>
  <c r="B327" i="5"/>
  <c r="C327" i="5"/>
  <c r="A328" i="5"/>
  <c r="B328" i="5"/>
  <c r="C328" i="5"/>
  <c r="A329" i="5"/>
  <c r="B329" i="5"/>
  <c r="C329" i="5"/>
  <c r="A330" i="5"/>
  <c r="B330" i="5"/>
  <c r="C330" i="5"/>
  <c r="A331" i="5"/>
  <c r="B331" i="5"/>
  <c r="C331" i="5"/>
  <c r="A332" i="5"/>
  <c r="B332" i="5"/>
  <c r="C332" i="5"/>
  <c r="A315" i="5"/>
  <c r="C315" i="5"/>
  <c r="A316" i="5"/>
  <c r="B316" i="5"/>
  <c r="C316" i="5"/>
  <c r="A317" i="5"/>
  <c r="B317" i="5"/>
  <c r="C317" i="5"/>
  <c r="A318" i="5"/>
  <c r="B318" i="5"/>
  <c r="C318" i="5"/>
  <c r="A319" i="5"/>
  <c r="B319" i="5"/>
  <c r="C319" i="5"/>
  <c r="A320" i="5"/>
  <c r="B320" i="5"/>
  <c r="C320" i="5"/>
  <c r="A321" i="5"/>
  <c r="B321" i="5"/>
  <c r="C321" i="5"/>
  <c r="A322" i="5"/>
  <c r="B322" i="5"/>
  <c r="C322" i="5"/>
  <c r="A260" i="5"/>
  <c r="C260" i="5"/>
  <c r="A261" i="5"/>
  <c r="C261" i="5"/>
  <c r="A262" i="5"/>
  <c r="B262" i="5"/>
  <c r="C262" i="5"/>
  <c r="A263" i="5"/>
  <c r="B263" i="5"/>
  <c r="C263" i="5"/>
  <c r="A264" i="5"/>
  <c r="C264" i="5"/>
  <c r="A265" i="5"/>
  <c r="B265" i="5"/>
  <c r="C265" i="5"/>
  <c r="A266" i="5"/>
  <c r="B266" i="5"/>
  <c r="C266" i="5"/>
  <c r="A267" i="5"/>
  <c r="B267" i="5"/>
  <c r="C267" i="5"/>
  <c r="A277" i="5"/>
  <c r="C277" i="5"/>
  <c r="A278" i="5"/>
  <c r="B278" i="5"/>
  <c r="C278" i="5"/>
  <c r="A279" i="5"/>
  <c r="C279" i="5"/>
  <c r="A280" i="5"/>
  <c r="B280" i="5"/>
  <c r="C280" i="5"/>
  <c r="A281" i="5"/>
  <c r="B281" i="5"/>
  <c r="C281" i="5"/>
  <c r="A282" i="5"/>
  <c r="B282" i="5"/>
  <c r="C282" i="5"/>
  <c r="A283" i="5"/>
  <c r="B283" i="5"/>
  <c r="C283" i="5"/>
  <c r="A284" i="5"/>
  <c r="B284" i="5"/>
  <c r="C284" i="5"/>
  <c r="A286" i="5"/>
  <c r="C286" i="5"/>
  <c r="A287" i="5"/>
  <c r="B287" i="5"/>
  <c r="C287" i="5"/>
  <c r="A288" i="5"/>
  <c r="B288" i="5"/>
  <c r="C288" i="5"/>
  <c r="A289" i="5"/>
  <c r="B289" i="5"/>
  <c r="C289" i="5"/>
  <c r="A290" i="5"/>
  <c r="B290" i="5"/>
  <c r="C290" i="5"/>
  <c r="A291" i="5"/>
  <c r="C291" i="5"/>
  <c r="A292" i="5"/>
  <c r="B292" i="5"/>
  <c r="C292" i="5"/>
  <c r="A293" i="5"/>
  <c r="B293" i="5"/>
  <c r="C293" i="5"/>
  <c r="A294" i="5"/>
  <c r="B294" i="5"/>
  <c r="C294" i="5"/>
  <c r="A295" i="5"/>
  <c r="B295" i="5"/>
  <c r="C295" i="5"/>
  <c r="A296" i="5"/>
  <c r="B296" i="5"/>
  <c r="C296" i="5"/>
  <c r="A297" i="5"/>
  <c r="C297" i="5"/>
  <c r="A298" i="5"/>
  <c r="B298" i="5"/>
  <c r="C298" i="5"/>
  <c r="A299" i="5"/>
  <c r="B299" i="5"/>
  <c r="C299" i="5"/>
  <c r="A300" i="5"/>
  <c r="B300" i="5"/>
  <c r="C300" i="5"/>
  <c r="A301" i="5"/>
  <c r="B301" i="5"/>
  <c r="C301" i="5"/>
  <c r="A302" i="5"/>
  <c r="B302" i="5"/>
  <c r="C302" i="5"/>
  <c r="A303" i="5"/>
  <c r="B303" i="5"/>
  <c r="C303" i="5"/>
  <c r="A304" i="5"/>
  <c r="B304" i="5"/>
  <c r="C304" i="5"/>
  <c r="A305" i="5"/>
  <c r="C305" i="5"/>
  <c r="A306" i="5"/>
  <c r="B306" i="5"/>
  <c r="C306" i="5"/>
  <c r="A307" i="5"/>
  <c r="B307" i="5"/>
  <c r="C307" i="5"/>
  <c r="A308" i="5"/>
  <c r="B308" i="5"/>
  <c r="C308" i="5"/>
  <c r="A309" i="5"/>
  <c r="B309" i="5"/>
  <c r="C309" i="5"/>
  <c r="A310" i="5"/>
  <c r="B310" i="5"/>
  <c r="C310" i="5"/>
  <c r="A311" i="5"/>
  <c r="C311" i="5"/>
  <c r="A312" i="5"/>
  <c r="B312" i="5"/>
  <c r="C312" i="5"/>
  <c r="A313" i="5"/>
  <c r="B313" i="5"/>
  <c r="C313" i="5"/>
  <c r="A314" i="5"/>
  <c r="B314" i="5"/>
  <c r="C314" i="5"/>
  <c r="A252" i="5"/>
  <c r="C252" i="5"/>
  <c r="A253" i="5"/>
  <c r="C253" i="5"/>
  <c r="A258" i="5"/>
  <c r="C258" i="5"/>
  <c r="A259" i="5"/>
  <c r="B259" i="5"/>
  <c r="C259" i="5"/>
  <c r="A247" i="5"/>
  <c r="C247" i="5"/>
  <c r="A248" i="5"/>
  <c r="C248" i="5"/>
  <c r="A249" i="5"/>
  <c r="B249" i="5"/>
  <c r="C249" i="5"/>
  <c r="A250" i="5"/>
  <c r="B250" i="5"/>
  <c r="C250" i="5"/>
  <c r="A251" i="5"/>
  <c r="B251" i="5"/>
  <c r="C251" i="5"/>
  <c r="A239" i="5"/>
  <c r="C239" i="5"/>
  <c r="A240" i="5"/>
  <c r="C240" i="5"/>
  <c r="A241" i="5"/>
  <c r="B241" i="5"/>
  <c r="C241" i="5"/>
  <c r="A242" i="5"/>
  <c r="B242" i="5"/>
  <c r="C242" i="5"/>
  <c r="A243" i="5"/>
  <c r="C243" i="5"/>
  <c r="A244" i="5"/>
  <c r="B244" i="5"/>
  <c r="C244" i="5"/>
  <c r="A245" i="5"/>
  <c r="C245" i="5"/>
  <c r="A246" i="5"/>
  <c r="B246" i="5"/>
  <c r="C246" i="5"/>
  <c r="A237" i="5"/>
  <c r="C237" i="5"/>
  <c r="A238" i="5"/>
  <c r="B238" i="5"/>
  <c r="C238" i="5"/>
  <c r="A234" i="5"/>
  <c r="C234" i="5"/>
  <c r="A235" i="5"/>
  <c r="B235" i="5"/>
  <c r="C235" i="5"/>
  <c r="A236" i="5"/>
  <c r="B236" i="5"/>
  <c r="C236" i="5"/>
  <c r="A208" i="5"/>
  <c r="C208" i="5"/>
  <c r="A209" i="5"/>
  <c r="C209" i="5"/>
  <c r="A210" i="5"/>
  <c r="B210" i="5"/>
  <c r="C210" i="5"/>
  <c r="A211" i="5"/>
  <c r="B211" i="5"/>
  <c r="C211" i="5"/>
  <c r="A212" i="5"/>
  <c r="B212" i="5"/>
  <c r="C212" i="5"/>
  <c r="A213" i="5"/>
  <c r="B213" i="5"/>
  <c r="C213" i="5"/>
  <c r="A214" i="5"/>
  <c r="C214" i="5"/>
  <c r="A215" i="5"/>
  <c r="B215" i="5"/>
  <c r="C215" i="5"/>
  <c r="A216" i="5"/>
  <c r="B216" i="5"/>
  <c r="C216" i="5"/>
  <c r="A217" i="5"/>
  <c r="B217" i="5"/>
  <c r="C217" i="5"/>
  <c r="A218" i="5"/>
  <c r="B218" i="5"/>
  <c r="C218" i="5"/>
  <c r="A219" i="5"/>
  <c r="B219" i="5"/>
  <c r="C219" i="5"/>
  <c r="A220" i="5"/>
  <c r="B220" i="5"/>
  <c r="C220" i="5"/>
  <c r="A221" i="5"/>
  <c r="C221" i="5"/>
  <c r="A222" i="5"/>
  <c r="B222" i="5"/>
  <c r="C222" i="5"/>
  <c r="A223" i="5"/>
  <c r="B223" i="5"/>
  <c r="C223" i="5"/>
  <c r="A224" i="5"/>
  <c r="B224" i="5"/>
  <c r="C224" i="5"/>
  <c r="A225" i="5"/>
  <c r="B225" i="5"/>
  <c r="C225" i="5"/>
  <c r="A226" i="5"/>
  <c r="B226" i="5"/>
  <c r="C226" i="5"/>
  <c r="A227" i="5"/>
  <c r="B227" i="5"/>
  <c r="C227" i="5"/>
  <c r="A202" i="5"/>
  <c r="C202" i="5"/>
  <c r="A203" i="5"/>
  <c r="B203" i="5"/>
  <c r="C203" i="5"/>
  <c r="A204" i="5"/>
  <c r="B204" i="5"/>
  <c r="C204" i="5"/>
  <c r="A205" i="5"/>
  <c r="B205" i="5"/>
  <c r="C205" i="5"/>
  <c r="A206" i="5"/>
  <c r="B206" i="5"/>
  <c r="C206" i="5"/>
  <c r="A207" i="5"/>
  <c r="B207" i="5"/>
  <c r="C207" i="5"/>
  <c r="A181" i="5"/>
  <c r="C181" i="5"/>
  <c r="A182" i="5"/>
  <c r="C182" i="5"/>
  <c r="A183" i="5"/>
  <c r="B183" i="5"/>
  <c r="C183" i="5"/>
  <c r="A184" i="5"/>
  <c r="B184" i="5"/>
  <c r="C184" i="5"/>
  <c r="A185" i="5"/>
  <c r="B185" i="5"/>
  <c r="C185" i="5"/>
  <c r="A186" i="5"/>
  <c r="B186" i="5"/>
  <c r="C186" i="5"/>
  <c r="A187" i="5"/>
  <c r="B187" i="5"/>
  <c r="C187" i="5"/>
  <c r="A188" i="5"/>
  <c r="B188" i="5"/>
  <c r="C188" i="5"/>
  <c r="A189" i="5"/>
  <c r="B189" i="5"/>
  <c r="C189" i="5"/>
  <c r="A190" i="5"/>
  <c r="C190" i="5"/>
  <c r="A191" i="5"/>
  <c r="B191" i="5"/>
  <c r="C191" i="5"/>
  <c r="A192" i="5"/>
  <c r="B192" i="5"/>
  <c r="C192" i="5"/>
  <c r="A193" i="5"/>
  <c r="B193" i="5"/>
  <c r="C193" i="5"/>
  <c r="A194" i="5"/>
  <c r="B194" i="5"/>
  <c r="C194" i="5"/>
  <c r="A195" i="5"/>
  <c r="B195" i="5"/>
  <c r="C195" i="5"/>
  <c r="A196" i="5"/>
  <c r="B196" i="5"/>
  <c r="C196" i="5"/>
  <c r="A197" i="5"/>
  <c r="B197" i="5"/>
  <c r="C197" i="5"/>
  <c r="A198" i="5"/>
  <c r="C198" i="5"/>
  <c r="A199" i="5"/>
  <c r="B199" i="5"/>
  <c r="C199" i="5"/>
  <c r="A200" i="5"/>
  <c r="B200" i="5"/>
  <c r="C200" i="5"/>
  <c r="A201" i="5"/>
  <c r="B201" i="5"/>
  <c r="C201" i="5"/>
  <c r="A178" i="5"/>
  <c r="C178" i="5"/>
  <c r="A179" i="5"/>
  <c r="B179" i="5"/>
  <c r="C179" i="5"/>
  <c r="A180" i="5"/>
  <c r="B180" i="5"/>
  <c r="C180" i="5"/>
  <c r="A164" i="5"/>
  <c r="C164" i="5"/>
  <c r="A165" i="5"/>
  <c r="C165" i="5"/>
  <c r="A166" i="5"/>
  <c r="B166" i="5"/>
  <c r="C166" i="5"/>
  <c r="A167" i="5"/>
  <c r="B167" i="5"/>
  <c r="C167" i="5"/>
  <c r="A168" i="5"/>
  <c r="C168" i="5"/>
  <c r="A169" i="5"/>
  <c r="B169" i="5"/>
  <c r="C169" i="5"/>
  <c r="A170" i="5"/>
  <c r="C170" i="5"/>
  <c r="A171" i="5"/>
  <c r="B171" i="5"/>
  <c r="C171" i="5"/>
  <c r="A172" i="5"/>
  <c r="C172" i="5"/>
  <c r="A173" i="5"/>
  <c r="B173" i="5"/>
  <c r="C173" i="5"/>
  <c r="A174" i="5"/>
  <c r="B174" i="5"/>
  <c r="C174" i="5"/>
  <c r="A175" i="5"/>
  <c r="C175" i="5"/>
  <c r="A176" i="5"/>
  <c r="B176" i="5"/>
  <c r="C176" i="5"/>
  <c r="A177" i="5"/>
  <c r="B177" i="5"/>
  <c r="C177" i="5"/>
  <c r="A147" i="5"/>
  <c r="C147" i="5"/>
  <c r="A148" i="5"/>
  <c r="C148" i="5"/>
  <c r="A149" i="5"/>
  <c r="B149" i="5"/>
  <c r="C149" i="5"/>
  <c r="A150" i="5"/>
  <c r="B150" i="5"/>
  <c r="C150" i="5"/>
  <c r="A151" i="5"/>
  <c r="B151" i="5"/>
  <c r="C151" i="5"/>
  <c r="A152" i="5"/>
  <c r="C152" i="5"/>
  <c r="A153" i="5"/>
  <c r="B153" i="5"/>
  <c r="C153" i="5"/>
  <c r="A154" i="5"/>
  <c r="B154" i="5"/>
  <c r="C154" i="5"/>
  <c r="A155" i="5"/>
  <c r="C155" i="5"/>
  <c r="A156" i="5"/>
  <c r="B156" i="5"/>
  <c r="C156" i="5"/>
  <c r="A157" i="5"/>
  <c r="B157" i="5"/>
  <c r="C157" i="5"/>
  <c r="A158" i="5"/>
  <c r="C158" i="5"/>
  <c r="A159" i="5"/>
  <c r="B159" i="5"/>
  <c r="C159" i="5"/>
  <c r="A160" i="5"/>
  <c r="B160" i="5"/>
  <c r="C160" i="5"/>
  <c r="A161" i="5"/>
  <c r="C161" i="5"/>
  <c r="A162" i="5"/>
  <c r="B162" i="5"/>
  <c r="C162" i="5"/>
  <c r="A163" i="5"/>
  <c r="B163" i="5"/>
  <c r="C163" i="5"/>
  <c r="A136" i="5"/>
  <c r="C136" i="5"/>
  <c r="A137" i="5"/>
  <c r="C137" i="5"/>
  <c r="A138" i="5"/>
  <c r="B138" i="5"/>
  <c r="C138" i="5"/>
  <c r="A139" i="5"/>
  <c r="C139" i="5"/>
  <c r="A140" i="5"/>
  <c r="B140" i="5"/>
  <c r="C140" i="5"/>
  <c r="A141" i="5"/>
  <c r="B141" i="5"/>
  <c r="C141" i="5"/>
  <c r="A142" i="5"/>
  <c r="C142" i="5"/>
  <c r="A143" i="5"/>
  <c r="B143" i="5"/>
  <c r="C143" i="5"/>
  <c r="A144" i="5"/>
  <c r="B144" i="5"/>
  <c r="C144" i="5"/>
  <c r="A145" i="5"/>
  <c r="C145" i="5"/>
  <c r="A146" i="5"/>
  <c r="B146" i="5"/>
  <c r="C146" i="5"/>
  <c r="A86" i="5"/>
  <c r="C86" i="5"/>
  <c r="A87" i="5"/>
  <c r="C87" i="5"/>
  <c r="A68" i="5"/>
  <c r="C68" i="5"/>
  <c r="A69" i="5"/>
  <c r="C69" i="5"/>
  <c r="A70" i="5"/>
  <c r="B70" i="5"/>
  <c r="C70" i="5"/>
  <c r="A71" i="5"/>
  <c r="B71" i="5"/>
  <c r="C71" i="5"/>
  <c r="A72" i="5"/>
  <c r="B72" i="5"/>
  <c r="C72" i="5"/>
  <c r="A73" i="5"/>
  <c r="C73" i="5"/>
  <c r="A77" i="5"/>
  <c r="C77" i="5"/>
  <c r="A78" i="5"/>
  <c r="B78" i="5"/>
  <c r="C78" i="5"/>
  <c r="A37" i="5"/>
  <c r="C37" i="5"/>
  <c r="A38" i="5"/>
  <c r="B38" i="5"/>
  <c r="C38" i="5"/>
  <c r="A39" i="5"/>
  <c r="B39" i="5"/>
  <c r="C39" i="5"/>
  <c r="A40" i="5"/>
  <c r="B40" i="5"/>
  <c r="C40" i="5"/>
  <c r="A26" i="5"/>
  <c r="C26" i="5"/>
  <c r="A27" i="5"/>
  <c r="C27" i="5"/>
  <c r="A28" i="5"/>
  <c r="B28" i="5"/>
  <c r="C28" i="5"/>
  <c r="A29" i="5"/>
  <c r="C29" i="5"/>
  <c r="A30" i="5"/>
  <c r="B30" i="5"/>
  <c r="C30" i="5"/>
  <c r="A31" i="5"/>
  <c r="C31" i="5"/>
  <c r="A32" i="5"/>
  <c r="B32" i="5"/>
  <c r="C32" i="5"/>
  <c r="A20" i="5"/>
  <c r="C20" i="5"/>
  <c r="B21" i="5"/>
  <c r="C21" i="5"/>
  <c r="A19" i="5"/>
  <c r="B19" i="5"/>
  <c r="C19" i="5"/>
  <c r="A18" i="5"/>
  <c r="C18" i="5"/>
  <c r="A13" i="5"/>
  <c r="B13" i="5"/>
  <c r="C13" i="5"/>
  <c r="A14" i="5"/>
  <c r="B14" i="5"/>
  <c r="C14" i="5"/>
  <c r="A15" i="5"/>
  <c r="B15" i="5"/>
  <c r="C15" i="5"/>
  <c r="C12" i="5"/>
  <c r="A12" i="5"/>
  <c r="G52" i="5" l="1"/>
  <c r="G497" i="1"/>
  <c r="G496" i="1"/>
  <c r="G495" i="1"/>
  <c r="G494" i="1"/>
  <c r="G485" i="1"/>
  <c r="G484" i="1"/>
  <c r="G483" i="1"/>
  <c r="G482" i="1"/>
  <c r="G480" i="1"/>
  <c r="G479" i="1"/>
  <c r="G478" i="1"/>
  <c r="G477" i="1"/>
  <c r="G476" i="1"/>
  <c r="G474" i="1"/>
  <c r="G473" i="1"/>
  <c r="G472" i="1"/>
  <c r="G470" i="1"/>
  <c r="G468" i="1"/>
  <c r="G467" i="1"/>
  <c r="G466" i="1"/>
  <c r="G464" i="1"/>
  <c r="G463" i="1"/>
  <c r="G462" i="1"/>
  <c r="G460" i="1"/>
  <c r="G459" i="1"/>
  <c r="G458" i="1"/>
  <c r="G455" i="1"/>
  <c r="G454" i="1"/>
  <c r="G453" i="1"/>
  <c r="G452" i="1"/>
  <c r="G451" i="1"/>
  <c r="G450" i="1"/>
  <c r="G448" i="1"/>
  <c r="G447" i="1"/>
  <c r="G445" i="1"/>
  <c r="G444" i="1"/>
  <c r="G443" i="1"/>
  <c r="G441" i="1"/>
  <c r="G440" i="1"/>
  <c r="G439" i="1"/>
  <c r="G437" i="1"/>
  <c r="G436" i="1"/>
  <c r="G435" i="1"/>
  <c r="G434" i="1"/>
  <c r="G431" i="1"/>
  <c r="G429" i="1"/>
  <c r="D430" i="5" s="1"/>
  <c r="G428" i="1"/>
  <c r="G426" i="1"/>
  <c r="D427" i="5" s="1"/>
  <c r="G425" i="1"/>
  <c r="D426" i="5" s="1"/>
  <c r="G423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2" i="1"/>
  <c r="D393" i="5" s="1"/>
  <c r="G389" i="1"/>
  <c r="D390" i="5" s="1"/>
  <c r="G388" i="1"/>
  <c r="D389" i="5" s="1"/>
  <c r="G387" i="1"/>
  <c r="D388" i="5" s="1"/>
  <c r="G386" i="1"/>
  <c r="D387" i="5" s="1"/>
  <c r="G385" i="1"/>
  <c r="D386" i="5" s="1"/>
  <c r="G384" i="1"/>
  <c r="G382" i="1"/>
  <c r="G380" i="1"/>
  <c r="G378" i="1"/>
  <c r="G377" i="1"/>
  <c r="G376" i="1" s="1"/>
  <c r="G375" i="1"/>
  <c r="G374" i="1"/>
  <c r="G372" i="1"/>
  <c r="G371" i="1"/>
  <c r="G369" i="1"/>
  <c r="D370" i="5" s="1"/>
  <c r="G367" i="1"/>
  <c r="D368" i="5" s="1"/>
  <c r="G366" i="1"/>
  <c r="D367" i="5" s="1"/>
  <c r="G365" i="1"/>
  <c r="G364" i="1"/>
  <c r="G361" i="1"/>
  <c r="G360" i="1" s="1"/>
  <c r="G359" i="1"/>
  <c r="G358" i="1"/>
  <c r="G357" i="1"/>
  <c r="G355" i="1"/>
  <c r="G354" i="1"/>
  <c r="G353" i="1"/>
  <c r="G351" i="1"/>
  <c r="G350" i="1"/>
  <c r="G349" i="1"/>
  <c r="G348" i="1"/>
  <c r="G346" i="1"/>
  <c r="G345" i="1"/>
  <c r="G344" i="1"/>
  <c r="G342" i="1"/>
  <c r="G341" i="1"/>
  <c r="G340" i="1"/>
  <c r="G338" i="1"/>
  <c r="G337" i="1"/>
  <c r="G333" i="1"/>
  <c r="G331" i="1"/>
  <c r="G330" i="1"/>
  <c r="G329" i="1"/>
  <c r="G328" i="1"/>
  <c r="G327" i="1"/>
  <c r="G326" i="1"/>
  <c r="G325" i="1"/>
  <c r="G324" i="1"/>
  <c r="G323" i="1"/>
  <c r="G321" i="1"/>
  <c r="D322" i="5" s="1"/>
  <c r="G320" i="1"/>
  <c r="D321" i="5" s="1"/>
  <c r="G319" i="1"/>
  <c r="D320" i="5" s="1"/>
  <c r="G318" i="1"/>
  <c r="D319" i="5" s="1"/>
  <c r="G317" i="1"/>
  <c r="D318" i="5" s="1"/>
  <c r="G316" i="1"/>
  <c r="G315" i="1"/>
  <c r="D316" i="5" s="1"/>
  <c r="G313" i="1"/>
  <c r="G312" i="1"/>
  <c r="G311" i="1"/>
  <c r="G309" i="1"/>
  <c r="G308" i="1"/>
  <c r="G307" i="1"/>
  <c r="G306" i="1"/>
  <c r="G305" i="1"/>
  <c r="G303" i="1"/>
  <c r="G302" i="1"/>
  <c r="G301" i="1"/>
  <c r="G300" i="1"/>
  <c r="G299" i="1"/>
  <c r="G298" i="1"/>
  <c r="G297" i="1"/>
  <c r="G295" i="1"/>
  <c r="G294" i="1"/>
  <c r="G293" i="1"/>
  <c r="G292" i="1"/>
  <c r="G291" i="1"/>
  <c r="G289" i="1"/>
  <c r="G288" i="1"/>
  <c r="G287" i="1"/>
  <c r="G286" i="1"/>
  <c r="G283" i="1"/>
  <c r="G282" i="1"/>
  <c r="G281" i="1"/>
  <c r="G280" i="1"/>
  <c r="G279" i="1"/>
  <c r="G277" i="1"/>
  <c r="G275" i="1"/>
  <c r="D276" i="5" s="1"/>
  <c r="G274" i="1"/>
  <c r="D275" i="5" s="1"/>
  <c r="G266" i="1"/>
  <c r="G265" i="1"/>
  <c r="G264" i="1"/>
  <c r="G262" i="1"/>
  <c r="G261" i="1"/>
  <c r="G258" i="1"/>
  <c r="G257" i="1" s="1"/>
  <c r="G256" i="1"/>
  <c r="D257" i="5" s="1"/>
  <c r="G255" i="1"/>
  <c r="D256" i="5" s="1"/>
  <c r="G254" i="1"/>
  <c r="D255" i="5" s="1"/>
  <c r="G253" i="1"/>
  <c r="D254" i="5" s="1"/>
  <c r="G250" i="1"/>
  <c r="G249" i="1"/>
  <c r="G248" i="1"/>
  <c r="G245" i="1"/>
  <c r="G244" i="1" s="1"/>
  <c r="G243" i="1"/>
  <c r="G242" i="1" s="1"/>
  <c r="G241" i="1"/>
  <c r="G240" i="1"/>
  <c r="G237" i="1"/>
  <c r="G236" i="1" s="1"/>
  <c r="G235" i="1"/>
  <c r="G234" i="1"/>
  <c r="G226" i="1"/>
  <c r="G225" i="1"/>
  <c r="G224" i="1"/>
  <c r="G223" i="1"/>
  <c r="G222" i="1"/>
  <c r="G221" i="1"/>
  <c r="G219" i="1"/>
  <c r="G218" i="1"/>
  <c r="G217" i="1"/>
  <c r="G216" i="1"/>
  <c r="G215" i="1"/>
  <c r="G214" i="1"/>
  <c r="G212" i="1"/>
  <c r="G211" i="1"/>
  <c r="G210" i="1"/>
  <c r="G209" i="1"/>
  <c r="G206" i="1"/>
  <c r="G205" i="1"/>
  <c r="G204" i="1"/>
  <c r="G203" i="1"/>
  <c r="G202" i="1"/>
  <c r="G200" i="1"/>
  <c r="G199" i="1"/>
  <c r="G198" i="1"/>
  <c r="G196" i="1"/>
  <c r="G195" i="1"/>
  <c r="G194" i="1"/>
  <c r="G193" i="1"/>
  <c r="G192" i="1"/>
  <c r="G191" i="1"/>
  <c r="G190" i="1"/>
  <c r="G188" i="1"/>
  <c r="G187" i="1"/>
  <c r="G186" i="1"/>
  <c r="G185" i="1"/>
  <c r="G184" i="1"/>
  <c r="G183" i="1"/>
  <c r="G182" i="1"/>
  <c r="G179" i="1"/>
  <c r="G178" i="1"/>
  <c r="G176" i="1"/>
  <c r="G175" i="1"/>
  <c r="G173" i="1"/>
  <c r="G172" i="1"/>
  <c r="G170" i="1"/>
  <c r="G168" i="1"/>
  <c r="G166" i="1"/>
  <c r="G165" i="1"/>
  <c r="G162" i="1"/>
  <c r="G161" i="1"/>
  <c r="G159" i="1"/>
  <c r="G158" i="1"/>
  <c r="G156" i="1"/>
  <c r="G155" i="1"/>
  <c r="G153" i="1"/>
  <c r="G152" i="1"/>
  <c r="G150" i="1"/>
  <c r="G149" i="1"/>
  <c r="G148" i="1"/>
  <c r="G145" i="1"/>
  <c r="G143" i="1"/>
  <c r="G142" i="1"/>
  <c r="G140" i="1"/>
  <c r="G139" i="1"/>
  <c r="G137" i="1"/>
  <c r="G134" i="1"/>
  <c r="D135" i="5" s="1"/>
  <c r="G133" i="1"/>
  <c r="D134" i="5" s="1"/>
  <c r="G132" i="1"/>
  <c r="D133" i="5" s="1"/>
  <c r="G131" i="1"/>
  <c r="D132" i="5" s="1"/>
  <c r="G130" i="1"/>
  <c r="D131" i="5" s="1"/>
  <c r="D78" i="5"/>
  <c r="Q77" i="5" s="1"/>
  <c r="G71" i="1"/>
  <c r="G70" i="1"/>
  <c r="D71" i="5" s="1"/>
  <c r="G69" i="1"/>
  <c r="G39" i="1"/>
  <c r="G38" i="1"/>
  <c r="G37" i="1"/>
  <c r="G493" i="1"/>
  <c r="G32" i="1"/>
  <c r="D33" i="5" s="1"/>
  <c r="G31" i="1"/>
  <c r="G29" i="1"/>
  <c r="D30" i="5" s="1"/>
  <c r="G27" i="1"/>
  <c r="D28" i="5" s="1"/>
  <c r="G24" i="1"/>
  <c r="G23" i="1"/>
  <c r="D24" i="5" s="1"/>
  <c r="G22" i="1"/>
  <c r="D23" i="5" s="1"/>
  <c r="G20" i="1"/>
  <c r="G18" i="1"/>
  <c r="G17" i="1" s="1"/>
  <c r="G13" i="1"/>
  <c r="G14" i="1"/>
  <c r="G12" i="1"/>
  <c r="G157" i="1" l="1"/>
  <c r="Q274" i="5"/>
  <c r="D27" i="5"/>
  <c r="Q27" i="5"/>
  <c r="Q253" i="5"/>
  <c r="N130" i="5"/>
  <c r="Q130" i="5"/>
  <c r="K130" i="5"/>
  <c r="M130" i="5" s="1"/>
  <c r="T130" i="5"/>
  <c r="H130" i="5"/>
  <c r="J130" i="5" s="1"/>
  <c r="D29" i="5"/>
  <c r="Q29" i="5"/>
  <c r="S29" i="5" s="1"/>
  <c r="D130" i="5"/>
  <c r="E130" i="5"/>
  <c r="D366" i="5"/>
  <c r="G363" i="1"/>
  <c r="T274" i="5"/>
  <c r="N274" i="5"/>
  <c r="K274" i="5"/>
  <c r="E274" i="5"/>
  <c r="H274" i="5"/>
  <c r="G379" i="1"/>
  <c r="G383" i="1"/>
  <c r="G278" i="1"/>
  <c r="G304" i="1"/>
  <c r="G422" i="1"/>
  <c r="G469" i="1"/>
  <c r="G11" i="1"/>
  <c r="G129" i="1"/>
  <c r="G457" i="1"/>
  <c r="G465" i="1"/>
  <c r="G461" i="1"/>
  <c r="G471" i="1"/>
  <c r="G36" i="1"/>
  <c r="G322" i="1"/>
  <c r="G201" i="1"/>
  <c r="G332" i="1"/>
  <c r="G177" i="1"/>
  <c r="G239" i="1"/>
  <c r="G238" i="1" s="1"/>
  <c r="G296" i="1"/>
  <c r="G19" i="1"/>
  <c r="G233" i="1"/>
  <c r="D274" i="5"/>
  <c r="D317" i="5"/>
  <c r="E315" i="5" s="1"/>
  <c r="G314" i="1"/>
  <c r="G252" i="1"/>
  <c r="G251" i="1" s="1"/>
  <c r="G220" i="1"/>
  <c r="G208" i="1"/>
  <c r="G213" i="1"/>
  <c r="K77" i="5"/>
  <c r="T77" i="5"/>
  <c r="H77" i="5"/>
  <c r="E77" i="5"/>
  <c r="N77" i="5"/>
  <c r="D25" i="5"/>
  <c r="D70" i="5"/>
  <c r="G68" i="1"/>
  <c r="G67" i="1" s="1"/>
  <c r="G427" i="1"/>
  <c r="D77" i="5"/>
  <c r="S77" i="5" s="1"/>
  <c r="D72" i="5"/>
  <c r="D32" i="5"/>
  <c r="D19" i="5"/>
  <c r="D21" i="5"/>
  <c r="Q20" i="5" s="1"/>
  <c r="G138" i="1"/>
  <c r="G339" i="1"/>
  <c r="D486" i="5"/>
  <c r="D485" i="5"/>
  <c r="D484" i="5"/>
  <c r="D483" i="5"/>
  <c r="D481" i="5"/>
  <c r="D480" i="5"/>
  <c r="D479" i="5"/>
  <c r="D478" i="5"/>
  <c r="D477" i="5"/>
  <c r="D475" i="5"/>
  <c r="D474" i="5"/>
  <c r="D473" i="5"/>
  <c r="D471" i="5"/>
  <c r="Q470" i="5" s="1"/>
  <c r="D469" i="5"/>
  <c r="D468" i="5"/>
  <c r="D467" i="5"/>
  <c r="D465" i="5"/>
  <c r="D464" i="5"/>
  <c r="D463" i="5"/>
  <c r="Q462" i="5" s="1"/>
  <c r="D461" i="5"/>
  <c r="D460" i="5"/>
  <c r="D459" i="5"/>
  <c r="D456" i="5"/>
  <c r="D455" i="5"/>
  <c r="D454" i="5"/>
  <c r="D453" i="5"/>
  <c r="D452" i="5"/>
  <c r="D451" i="5"/>
  <c r="D449" i="5"/>
  <c r="D448" i="5"/>
  <c r="D446" i="5"/>
  <c r="D445" i="5"/>
  <c r="D444" i="5"/>
  <c r="D442" i="5"/>
  <c r="D441" i="5"/>
  <c r="D440" i="5"/>
  <c r="D438" i="5"/>
  <c r="D437" i="5"/>
  <c r="D436" i="5"/>
  <c r="D435" i="5"/>
  <c r="D432" i="5"/>
  <c r="D429" i="5"/>
  <c r="D424" i="5"/>
  <c r="D422" i="5"/>
  <c r="D421" i="5"/>
  <c r="D420" i="5"/>
  <c r="D419" i="5"/>
  <c r="D418" i="5"/>
  <c r="D417" i="5"/>
  <c r="D416" i="5"/>
  <c r="D415" i="5"/>
  <c r="D414" i="5"/>
  <c r="D413" i="5"/>
  <c r="D412" i="5"/>
  <c r="D411" i="5"/>
  <c r="D410" i="5"/>
  <c r="D408" i="5"/>
  <c r="D407" i="5"/>
  <c r="D406" i="5"/>
  <c r="D405" i="5"/>
  <c r="D404" i="5"/>
  <c r="D403" i="5"/>
  <c r="D402" i="5"/>
  <c r="D401" i="5"/>
  <c r="D400" i="5"/>
  <c r="D399" i="5"/>
  <c r="D398" i="5"/>
  <c r="D397" i="5"/>
  <c r="D396" i="5"/>
  <c r="D385" i="5"/>
  <c r="Q384" i="5" s="1"/>
  <c r="D383" i="5"/>
  <c r="D381" i="5"/>
  <c r="D379" i="5"/>
  <c r="D378" i="5"/>
  <c r="D376" i="5"/>
  <c r="D375" i="5"/>
  <c r="D373" i="5"/>
  <c r="D372" i="5"/>
  <c r="D365" i="5"/>
  <c r="Q364" i="5" s="1"/>
  <c r="D362" i="5"/>
  <c r="Q361" i="5" s="1"/>
  <c r="D360" i="5"/>
  <c r="D359" i="5"/>
  <c r="D358" i="5"/>
  <c r="Q357" i="5" s="1"/>
  <c r="D356" i="5"/>
  <c r="D355" i="5"/>
  <c r="D354" i="5"/>
  <c r="D352" i="5"/>
  <c r="D351" i="5"/>
  <c r="D350" i="5"/>
  <c r="D349" i="5"/>
  <c r="D347" i="5"/>
  <c r="D346" i="5"/>
  <c r="D345" i="5"/>
  <c r="D343" i="5"/>
  <c r="D342" i="5"/>
  <c r="D341" i="5"/>
  <c r="D339" i="5"/>
  <c r="D338" i="5"/>
  <c r="D335" i="5"/>
  <c r="D334" i="5"/>
  <c r="D332" i="5"/>
  <c r="D331" i="5"/>
  <c r="D330" i="5"/>
  <c r="D329" i="5"/>
  <c r="D328" i="5"/>
  <c r="D327" i="5"/>
  <c r="D326" i="5"/>
  <c r="D325" i="5"/>
  <c r="D324" i="5"/>
  <c r="D314" i="5"/>
  <c r="D313" i="5"/>
  <c r="D312" i="5"/>
  <c r="D310" i="5"/>
  <c r="D309" i="5"/>
  <c r="D308" i="5"/>
  <c r="D307" i="5"/>
  <c r="D306" i="5"/>
  <c r="D304" i="5"/>
  <c r="D303" i="5"/>
  <c r="D302" i="5"/>
  <c r="D301" i="5"/>
  <c r="D300" i="5"/>
  <c r="D299" i="5"/>
  <c r="D298" i="5"/>
  <c r="D296" i="5"/>
  <c r="D295" i="5"/>
  <c r="D294" i="5"/>
  <c r="D293" i="5"/>
  <c r="D292" i="5"/>
  <c r="D290" i="5"/>
  <c r="D289" i="5"/>
  <c r="D288" i="5"/>
  <c r="D287" i="5"/>
  <c r="D284" i="5"/>
  <c r="D283" i="5"/>
  <c r="D282" i="5"/>
  <c r="D281" i="5"/>
  <c r="D280" i="5"/>
  <c r="D278" i="5"/>
  <c r="D267" i="5"/>
  <c r="D266" i="5"/>
  <c r="D265" i="5"/>
  <c r="D263" i="5"/>
  <c r="D262" i="5"/>
  <c r="D259" i="5"/>
  <c r="Q258" i="5" s="1"/>
  <c r="D251" i="5"/>
  <c r="D250" i="5"/>
  <c r="D249" i="5"/>
  <c r="D246" i="5"/>
  <c r="D244" i="5"/>
  <c r="Q243" i="5" s="1"/>
  <c r="D242" i="5"/>
  <c r="D241" i="5"/>
  <c r="D238" i="5"/>
  <c r="Q237" i="5" s="1"/>
  <c r="D236" i="5"/>
  <c r="D235" i="5"/>
  <c r="Q234" i="5" s="1"/>
  <c r="D227" i="5"/>
  <c r="D226" i="5"/>
  <c r="D225" i="5"/>
  <c r="D224" i="5"/>
  <c r="D223" i="5"/>
  <c r="D222" i="5"/>
  <c r="D220" i="5"/>
  <c r="D219" i="5"/>
  <c r="D218" i="5"/>
  <c r="D217" i="5"/>
  <c r="D216" i="5"/>
  <c r="D215" i="5"/>
  <c r="D213" i="5"/>
  <c r="D212" i="5"/>
  <c r="D211" i="5"/>
  <c r="D210" i="5"/>
  <c r="D207" i="5"/>
  <c r="D206" i="5"/>
  <c r="D205" i="5"/>
  <c r="D204" i="5"/>
  <c r="D203" i="5"/>
  <c r="D201" i="5"/>
  <c r="D200" i="5"/>
  <c r="D199" i="5"/>
  <c r="Q198" i="5" s="1"/>
  <c r="D197" i="5"/>
  <c r="D196" i="5"/>
  <c r="D195" i="5"/>
  <c r="D194" i="5"/>
  <c r="D193" i="5"/>
  <c r="D192" i="5"/>
  <c r="D191" i="5"/>
  <c r="D189" i="5"/>
  <c r="D188" i="5"/>
  <c r="D187" i="5"/>
  <c r="D186" i="5"/>
  <c r="D185" i="5"/>
  <c r="D184" i="5"/>
  <c r="D183" i="5"/>
  <c r="D180" i="5"/>
  <c r="D179" i="5"/>
  <c r="Q178" i="5" s="1"/>
  <c r="D177" i="5"/>
  <c r="D176" i="5"/>
  <c r="D174" i="5"/>
  <c r="D173" i="5"/>
  <c r="Q172" i="5" s="1"/>
  <c r="D171" i="5"/>
  <c r="Q170" i="5" s="1"/>
  <c r="D169" i="5"/>
  <c r="Q168" i="5" s="1"/>
  <c r="D167" i="5"/>
  <c r="D166" i="5"/>
  <c r="Q165" i="5" s="1"/>
  <c r="D163" i="5"/>
  <c r="D162" i="5"/>
  <c r="D160" i="5"/>
  <c r="D159" i="5"/>
  <c r="Q158" i="5" s="1"/>
  <c r="D157" i="5"/>
  <c r="D156" i="5"/>
  <c r="D154" i="5"/>
  <c r="D153" i="5"/>
  <c r="Q152" i="5" s="1"/>
  <c r="D151" i="5"/>
  <c r="D150" i="5"/>
  <c r="D149" i="5"/>
  <c r="D146" i="5"/>
  <c r="Q145" i="5" s="1"/>
  <c r="D144" i="5"/>
  <c r="D143" i="5"/>
  <c r="D141" i="5"/>
  <c r="D140" i="5"/>
  <c r="Q139" i="5" s="1"/>
  <c r="D138" i="5"/>
  <c r="D40" i="5"/>
  <c r="D39" i="5"/>
  <c r="D38" i="5"/>
  <c r="Q37" i="5" s="1"/>
  <c r="D15" i="5"/>
  <c r="D14" i="5"/>
  <c r="D13" i="5"/>
  <c r="G130" i="5" l="1"/>
  <c r="Q31" i="5"/>
  <c r="E31" i="5"/>
  <c r="N31" i="5"/>
  <c r="D31" i="5"/>
  <c r="K31" i="5"/>
  <c r="T31" i="5"/>
  <c r="H31" i="5"/>
  <c r="G77" i="5"/>
  <c r="S274" i="5"/>
  <c r="S130" i="5"/>
  <c r="P130" i="5"/>
  <c r="Q202" i="5"/>
  <c r="Q240" i="5"/>
  <c r="Q374" i="5"/>
  <c r="Q214" i="5"/>
  <c r="T12" i="5"/>
  <c r="K12" i="5"/>
  <c r="Q12" i="5"/>
  <c r="H12" i="5"/>
  <c r="N12" i="5"/>
  <c r="E12" i="5"/>
  <c r="Q148" i="5"/>
  <c r="Q190" i="5"/>
  <c r="Q264" i="5"/>
  <c r="Q279" i="5"/>
  <c r="Q337" i="5"/>
  <c r="Q348" i="5"/>
  <c r="Q353" i="5"/>
  <c r="Q371" i="5"/>
  <c r="Q377" i="5"/>
  <c r="T428" i="5"/>
  <c r="Q428" i="5"/>
  <c r="K447" i="5"/>
  <c r="H447" i="5"/>
  <c r="T447" i="5"/>
  <c r="Q447" i="5"/>
  <c r="N447" i="5"/>
  <c r="Q458" i="5"/>
  <c r="V130" i="5"/>
  <c r="Q252" i="5"/>
  <c r="Q142" i="5"/>
  <c r="Q155" i="5"/>
  <c r="Q161" i="5"/>
  <c r="Q175" i="5"/>
  <c r="Q164" i="5" s="1"/>
  <c r="Q182" i="5"/>
  <c r="Q181" i="5" s="1"/>
  <c r="Q221" i="5"/>
  <c r="T245" i="5"/>
  <c r="Q245" i="5"/>
  <c r="Q239" i="5" s="1"/>
  <c r="Q286" i="5"/>
  <c r="Q291" i="5"/>
  <c r="Q305" i="5"/>
  <c r="T323" i="5"/>
  <c r="Q323" i="5"/>
  <c r="Q344" i="5"/>
  <c r="Q395" i="5"/>
  <c r="K431" i="5"/>
  <c r="T431" i="5"/>
  <c r="H431" i="5"/>
  <c r="N431" i="5"/>
  <c r="Q431" i="5"/>
  <c r="Q443" i="5"/>
  <c r="Q476" i="5"/>
  <c r="D18" i="5"/>
  <c r="P16" i="5" s="1"/>
  <c r="Q18" i="5"/>
  <c r="S27" i="5"/>
  <c r="Q26" i="5"/>
  <c r="Q315" i="5"/>
  <c r="E137" i="5"/>
  <c r="Q137" i="5"/>
  <c r="Q248" i="5"/>
  <c r="Q247" i="5" s="1"/>
  <c r="Q261" i="5"/>
  <c r="Q297" i="5"/>
  <c r="Q311" i="5"/>
  <c r="Q333" i="5"/>
  <c r="Q340" i="5"/>
  <c r="Q380" i="5"/>
  <c r="Q409" i="5"/>
  <c r="K434" i="5"/>
  <c r="T434" i="5"/>
  <c r="H434" i="5"/>
  <c r="N434" i="5"/>
  <c r="Q434" i="5"/>
  <c r="Q439" i="5"/>
  <c r="E439" i="5"/>
  <c r="H439" i="5"/>
  <c r="T439" i="5"/>
  <c r="N439" i="5"/>
  <c r="K439" i="5"/>
  <c r="Q450" i="5"/>
  <c r="Q466" i="5"/>
  <c r="Q472" i="5"/>
  <c r="Q493" i="5"/>
  <c r="Q209" i="5"/>
  <c r="E277" i="5"/>
  <c r="Q277" i="5"/>
  <c r="K423" i="5"/>
  <c r="T423" i="5"/>
  <c r="N423" i="5"/>
  <c r="H423" i="5"/>
  <c r="Q423" i="5"/>
  <c r="Q69" i="5"/>
  <c r="T364" i="5"/>
  <c r="E364" i="5"/>
  <c r="N364" i="5"/>
  <c r="K364" i="5"/>
  <c r="D364" i="5"/>
  <c r="S364" i="5" s="1"/>
  <c r="H364" i="5"/>
  <c r="N470" i="5"/>
  <c r="E470" i="5"/>
  <c r="D470" i="5"/>
  <c r="S470" i="5" s="1"/>
  <c r="T470" i="5"/>
  <c r="H470" i="5"/>
  <c r="K470" i="5"/>
  <c r="G274" i="5"/>
  <c r="H384" i="5"/>
  <c r="E384" i="5"/>
  <c r="T384" i="5"/>
  <c r="N384" i="5"/>
  <c r="D384" i="5"/>
  <c r="S384" i="5" s="1"/>
  <c r="K384" i="5"/>
  <c r="M274" i="5"/>
  <c r="P274" i="5"/>
  <c r="E279" i="5"/>
  <c r="D279" i="5"/>
  <c r="T279" i="5"/>
  <c r="N279" i="5"/>
  <c r="H279" i="5"/>
  <c r="K279" i="5"/>
  <c r="M279" i="5" s="1"/>
  <c r="J274" i="5"/>
  <c r="V274" i="5"/>
  <c r="N493" i="5"/>
  <c r="K493" i="5"/>
  <c r="H493" i="5"/>
  <c r="V493" i="5"/>
  <c r="K377" i="5"/>
  <c r="E377" i="5"/>
  <c r="T377" i="5"/>
  <c r="H377" i="5"/>
  <c r="N377" i="5"/>
  <c r="G456" i="1"/>
  <c r="T258" i="5"/>
  <c r="E258" i="5"/>
  <c r="N258" i="5"/>
  <c r="D258" i="5"/>
  <c r="S258" i="5" s="1"/>
  <c r="K258" i="5"/>
  <c r="H258" i="5"/>
  <c r="D209" i="5"/>
  <c r="S209" i="5" s="1"/>
  <c r="G207" i="1"/>
  <c r="K315" i="5"/>
  <c r="D26" i="5"/>
  <c r="D178" i="5"/>
  <c r="S178" i="5" s="1"/>
  <c r="E450" i="5"/>
  <c r="E462" i="5"/>
  <c r="E472" i="5"/>
  <c r="E458" i="5"/>
  <c r="E434" i="5"/>
  <c r="E447" i="5"/>
  <c r="E395" i="5"/>
  <c r="E443" i="5"/>
  <c r="E466" i="5"/>
  <c r="H466" i="5"/>
  <c r="E476" i="5"/>
  <c r="E423" i="5"/>
  <c r="N428" i="5"/>
  <c r="E428" i="5"/>
  <c r="K428" i="5"/>
  <c r="H428" i="5"/>
  <c r="E431" i="5"/>
  <c r="E261" i="5"/>
  <c r="E297" i="5"/>
  <c r="E311" i="5"/>
  <c r="E333" i="5"/>
  <c r="T380" i="5"/>
  <c r="E380" i="5"/>
  <c r="N380" i="5"/>
  <c r="D380" i="5"/>
  <c r="K380" i="5"/>
  <c r="H380" i="5"/>
  <c r="T315" i="5"/>
  <c r="E286" i="5"/>
  <c r="E305" i="5"/>
  <c r="E323" i="5"/>
  <c r="E264" i="5"/>
  <c r="N315" i="5"/>
  <c r="T202" i="5"/>
  <c r="E202" i="5"/>
  <c r="N202" i="5"/>
  <c r="K202" i="5"/>
  <c r="H202" i="5"/>
  <c r="D202" i="5"/>
  <c r="H315" i="5"/>
  <c r="X315" i="5" s="1"/>
  <c r="D315" i="5"/>
  <c r="K221" i="5"/>
  <c r="N221" i="5"/>
  <c r="T221" i="5"/>
  <c r="H221" i="5"/>
  <c r="E221" i="5"/>
  <c r="T198" i="5"/>
  <c r="N198" i="5"/>
  <c r="E198" i="5"/>
  <c r="K198" i="5"/>
  <c r="H198" i="5"/>
  <c r="K20" i="5"/>
  <c r="J77" i="5"/>
  <c r="V77" i="5"/>
  <c r="N69" i="5"/>
  <c r="K69" i="5"/>
  <c r="E69" i="5"/>
  <c r="H69" i="5"/>
  <c r="T69" i="5"/>
  <c r="P77" i="5"/>
  <c r="M77" i="5"/>
  <c r="E37" i="5"/>
  <c r="D69" i="5"/>
  <c r="D68" i="5" s="1"/>
  <c r="D37" i="5"/>
  <c r="S37" i="5" s="1"/>
  <c r="V16" i="5"/>
  <c r="N20" i="5"/>
  <c r="E20" i="5"/>
  <c r="H20" i="5"/>
  <c r="D20" i="5"/>
  <c r="S20" i="5" s="1"/>
  <c r="T20" i="5"/>
  <c r="K37" i="5"/>
  <c r="H37" i="5"/>
  <c r="T37" i="5"/>
  <c r="N37" i="5"/>
  <c r="T248" i="5"/>
  <c r="H286" i="5"/>
  <c r="D286" i="5"/>
  <c r="S286" i="5" s="1"/>
  <c r="T286" i="5"/>
  <c r="N286" i="5"/>
  <c r="K286" i="5"/>
  <c r="K361" i="5"/>
  <c r="H361" i="5"/>
  <c r="T361" i="5"/>
  <c r="E361" i="5"/>
  <c r="N361" i="5"/>
  <c r="N142" i="5"/>
  <c r="K142" i="5"/>
  <c r="E142" i="5"/>
  <c r="T142" i="5"/>
  <c r="H142" i="5"/>
  <c r="T152" i="5"/>
  <c r="H152" i="5"/>
  <c r="N152" i="5"/>
  <c r="E152" i="5"/>
  <c r="K152" i="5"/>
  <c r="N158" i="5"/>
  <c r="E158" i="5"/>
  <c r="K158" i="5"/>
  <c r="H158" i="5"/>
  <c r="T158" i="5"/>
  <c r="N168" i="5"/>
  <c r="E168" i="5"/>
  <c r="K168" i="5"/>
  <c r="H168" i="5"/>
  <c r="T168" i="5"/>
  <c r="K175" i="5"/>
  <c r="T175" i="5"/>
  <c r="H175" i="5"/>
  <c r="N175" i="5"/>
  <c r="E175" i="5"/>
  <c r="N182" i="5"/>
  <c r="E182" i="5"/>
  <c r="K182" i="5"/>
  <c r="T182" i="5"/>
  <c r="H182" i="5"/>
  <c r="N209" i="5"/>
  <c r="E209" i="5"/>
  <c r="G209" i="5" s="1"/>
  <c r="K209" i="5"/>
  <c r="H209" i="5"/>
  <c r="T209" i="5"/>
  <c r="T214" i="5"/>
  <c r="H214" i="5"/>
  <c r="N214" i="5"/>
  <c r="E214" i="5"/>
  <c r="K214" i="5"/>
  <c r="T237" i="5"/>
  <c r="N237" i="5"/>
  <c r="E237" i="5"/>
  <c r="K237" i="5"/>
  <c r="H237" i="5"/>
  <c r="H245" i="5"/>
  <c r="N245" i="5"/>
  <c r="K245" i="5"/>
  <c r="E245" i="5"/>
  <c r="N253" i="5"/>
  <c r="K253" i="5"/>
  <c r="E253" i="5"/>
  <c r="T253" i="5"/>
  <c r="H253" i="5"/>
  <c r="T450" i="5"/>
  <c r="K450" i="5"/>
  <c r="N450" i="5"/>
  <c r="H450" i="5"/>
  <c r="T462" i="5"/>
  <c r="N462" i="5"/>
  <c r="K462" i="5"/>
  <c r="H462" i="5"/>
  <c r="K472" i="5"/>
  <c r="H472" i="5"/>
  <c r="T472" i="5"/>
  <c r="N472" i="5"/>
  <c r="K137" i="5"/>
  <c r="T137" i="5"/>
  <c r="H137" i="5"/>
  <c r="N137" i="5"/>
  <c r="D148" i="5"/>
  <c r="N148" i="5"/>
  <c r="K148" i="5"/>
  <c r="E148" i="5"/>
  <c r="T148" i="5"/>
  <c r="H148" i="5"/>
  <c r="T170" i="5"/>
  <c r="N170" i="5"/>
  <c r="E170" i="5"/>
  <c r="K170" i="5"/>
  <c r="H170" i="5"/>
  <c r="D240" i="5"/>
  <c r="S240" i="5" s="1"/>
  <c r="N240" i="5"/>
  <c r="T240" i="5"/>
  <c r="K240" i="5"/>
  <c r="E240" i="5"/>
  <c r="H240" i="5"/>
  <c r="D248" i="5"/>
  <c r="H248" i="5"/>
  <c r="N248" i="5"/>
  <c r="K248" i="5"/>
  <c r="E248" i="5"/>
  <c r="G248" i="5" s="1"/>
  <c r="D261" i="5"/>
  <c r="T261" i="5"/>
  <c r="N261" i="5"/>
  <c r="H261" i="5"/>
  <c r="K261" i="5"/>
  <c r="D291" i="5"/>
  <c r="T291" i="5"/>
  <c r="N291" i="5"/>
  <c r="E291" i="5"/>
  <c r="K291" i="5"/>
  <c r="H291" i="5"/>
  <c r="D305" i="5"/>
  <c r="S305" i="5" s="1"/>
  <c r="T305" i="5"/>
  <c r="K305" i="5"/>
  <c r="H305" i="5"/>
  <c r="N305" i="5"/>
  <c r="D323" i="5"/>
  <c r="S323" i="5" s="1"/>
  <c r="N323" i="5"/>
  <c r="K323" i="5"/>
  <c r="H323" i="5"/>
  <c r="D371" i="5"/>
  <c r="S371" i="5" s="1"/>
  <c r="K371" i="5"/>
  <c r="T371" i="5"/>
  <c r="H371" i="5"/>
  <c r="N371" i="5"/>
  <c r="E371" i="5"/>
  <c r="D377" i="5"/>
  <c r="S377" i="5" s="1"/>
  <c r="D395" i="5"/>
  <c r="N395" i="5"/>
  <c r="K395" i="5"/>
  <c r="T395" i="5"/>
  <c r="H395" i="5"/>
  <c r="D458" i="5"/>
  <c r="N458" i="5"/>
  <c r="K458" i="5"/>
  <c r="T458" i="5"/>
  <c r="V458" i="5" s="1"/>
  <c r="H458" i="5"/>
  <c r="D139" i="5"/>
  <c r="S139" i="5" s="1"/>
  <c r="N139" i="5"/>
  <c r="E139" i="5"/>
  <c r="G139" i="5" s="1"/>
  <c r="K139" i="5"/>
  <c r="T139" i="5"/>
  <c r="H139" i="5"/>
  <c r="T145" i="5"/>
  <c r="K145" i="5"/>
  <c r="E145" i="5"/>
  <c r="N145" i="5"/>
  <c r="H145" i="5"/>
  <c r="D155" i="5"/>
  <c r="H155" i="5"/>
  <c r="T155" i="5"/>
  <c r="N155" i="5"/>
  <c r="E155" i="5"/>
  <c r="G155" i="5" s="1"/>
  <c r="K155" i="5"/>
  <c r="D161" i="5"/>
  <c r="N161" i="5"/>
  <c r="H161" i="5"/>
  <c r="K161" i="5"/>
  <c r="E161" i="5"/>
  <c r="G161" i="5" s="1"/>
  <c r="T161" i="5"/>
  <c r="D172" i="5"/>
  <c r="S172" i="5" s="1"/>
  <c r="T172" i="5"/>
  <c r="K172" i="5"/>
  <c r="H172" i="5"/>
  <c r="N172" i="5"/>
  <c r="E172" i="5"/>
  <c r="E178" i="5"/>
  <c r="T178" i="5"/>
  <c r="K178" i="5"/>
  <c r="H178" i="5"/>
  <c r="N178" i="5"/>
  <c r="D234" i="5"/>
  <c r="S234" i="5" s="1"/>
  <c r="H234" i="5"/>
  <c r="T234" i="5"/>
  <c r="N234" i="5"/>
  <c r="E234" i="5"/>
  <c r="K234" i="5"/>
  <c r="T297" i="5"/>
  <c r="H297" i="5"/>
  <c r="N297" i="5"/>
  <c r="K297" i="5"/>
  <c r="D311" i="5"/>
  <c r="S311" i="5" s="1"/>
  <c r="K311" i="5"/>
  <c r="H311" i="5"/>
  <c r="T311" i="5"/>
  <c r="N311" i="5"/>
  <c r="D333" i="5"/>
  <c r="S333" i="5" s="1"/>
  <c r="H333" i="5"/>
  <c r="T333" i="5"/>
  <c r="N333" i="5"/>
  <c r="K333" i="5"/>
  <c r="T409" i="5"/>
  <c r="K409" i="5"/>
  <c r="H409" i="5"/>
  <c r="N409" i="5"/>
  <c r="E409" i="5"/>
  <c r="D447" i="5"/>
  <c r="D165" i="5"/>
  <c r="S165" i="5" s="1"/>
  <c r="K165" i="5"/>
  <c r="T165" i="5"/>
  <c r="H165" i="5"/>
  <c r="N165" i="5"/>
  <c r="E165" i="5"/>
  <c r="G165" i="5" s="1"/>
  <c r="N29" i="5"/>
  <c r="H29" i="5"/>
  <c r="K29" i="5"/>
  <c r="E29" i="5"/>
  <c r="G29" i="5" s="1"/>
  <c r="T29" i="5"/>
  <c r="T190" i="5"/>
  <c r="H190" i="5"/>
  <c r="N190" i="5"/>
  <c r="E190" i="5"/>
  <c r="K190" i="5"/>
  <c r="T243" i="5"/>
  <c r="H243" i="5"/>
  <c r="N243" i="5"/>
  <c r="K243" i="5"/>
  <c r="E243" i="5"/>
  <c r="T264" i="5"/>
  <c r="K264" i="5"/>
  <c r="H264" i="5"/>
  <c r="N264" i="5"/>
  <c r="N277" i="5"/>
  <c r="K277" i="5"/>
  <c r="T277" i="5"/>
  <c r="H277" i="5"/>
  <c r="K374" i="5"/>
  <c r="H374" i="5"/>
  <c r="T374" i="5"/>
  <c r="N374" i="5"/>
  <c r="E374" i="5"/>
  <c r="T443" i="5"/>
  <c r="N443" i="5"/>
  <c r="K443" i="5"/>
  <c r="H443" i="5"/>
  <c r="T466" i="5"/>
  <c r="N466" i="5"/>
  <c r="K466" i="5"/>
  <c r="T476" i="5"/>
  <c r="N476" i="5"/>
  <c r="K476" i="5"/>
  <c r="H476" i="5"/>
  <c r="D361" i="5"/>
  <c r="S361" i="5" s="1"/>
  <c r="K357" i="5"/>
  <c r="E357" i="5"/>
  <c r="T357" i="5"/>
  <c r="N357" i="5"/>
  <c r="H357" i="5"/>
  <c r="N353" i="5"/>
  <c r="H353" i="5"/>
  <c r="K353" i="5"/>
  <c r="E353" i="5"/>
  <c r="T353" i="5"/>
  <c r="N344" i="5"/>
  <c r="H344" i="5"/>
  <c r="T344" i="5"/>
  <c r="K344" i="5"/>
  <c r="E344" i="5"/>
  <c r="N348" i="5"/>
  <c r="H348" i="5"/>
  <c r="T348" i="5"/>
  <c r="K348" i="5"/>
  <c r="E348" i="5"/>
  <c r="T340" i="5"/>
  <c r="N340" i="5"/>
  <c r="E340" i="5"/>
  <c r="K340" i="5"/>
  <c r="H340" i="5"/>
  <c r="D340" i="5"/>
  <c r="H337" i="5"/>
  <c r="N337" i="5"/>
  <c r="E337" i="5"/>
  <c r="T337" i="5"/>
  <c r="K337" i="5"/>
  <c r="D344" i="5"/>
  <c r="S344" i="5" s="1"/>
  <c r="D137" i="5"/>
  <c r="D145" i="5"/>
  <c r="S145" i="5" s="1"/>
  <c r="D428" i="5"/>
  <c r="D190" i="5"/>
  <c r="D243" i="5"/>
  <c r="S243" i="5" s="1"/>
  <c r="D264" i="5"/>
  <c r="D277" i="5"/>
  <c r="D357" i="5"/>
  <c r="S357" i="5" s="1"/>
  <c r="D374" i="5"/>
  <c r="D423" i="5"/>
  <c r="D431" i="5"/>
  <c r="D443" i="5"/>
  <c r="D466" i="5"/>
  <c r="D476" i="5"/>
  <c r="D170" i="5"/>
  <c r="S170" i="5" s="1"/>
  <c r="D198" i="5"/>
  <c r="S198" i="5" s="1"/>
  <c r="D221" i="5"/>
  <c r="D297" i="5"/>
  <c r="D409" i="5"/>
  <c r="D12" i="5"/>
  <c r="D142" i="5"/>
  <c r="D152" i="5"/>
  <c r="S152" i="5" s="1"/>
  <c r="D158" i="5"/>
  <c r="S158" i="5" s="1"/>
  <c r="D168" i="5"/>
  <c r="S168" i="5" s="1"/>
  <c r="D175" i="5"/>
  <c r="D182" i="5"/>
  <c r="D214" i="5"/>
  <c r="S214" i="5" s="1"/>
  <c r="D237" i="5"/>
  <c r="S237" i="5" s="1"/>
  <c r="D245" i="5"/>
  <c r="D253" i="5"/>
  <c r="S253" i="5" s="1"/>
  <c r="D337" i="5"/>
  <c r="D348" i="5"/>
  <c r="S348" i="5" s="1"/>
  <c r="D353" i="5"/>
  <c r="D434" i="5"/>
  <c r="D439" i="5"/>
  <c r="D450" i="5"/>
  <c r="D462" i="5"/>
  <c r="S462" i="5" s="1"/>
  <c r="D472" i="5"/>
  <c r="J16" i="5" l="1"/>
  <c r="M16" i="5"/>
  <c r="X472" i="5"/>
  <c r="X323" i="5"/>
  <c r="S279" i="5"/>
  <c r="S337" i="5"/>
  <c r="S291" i="5"/>
  <c r="Q208" i="5"/>
  <c r="S374" i="5"/>
  <c r="J31" i="5"/>
  <c r="P31" i="5"/>
  <c r="S297" i="5"/>
  <c r="S380" i="5"/>
  <c r="V31" i="5"/>
  <c r="S353" i="5"/>
  <c r="S245" i="5"/>
  <c r="V443" i="5"/>
  <c r="G409" i="5"/>
  <c r="M31" i="5"/>
  <c r="S31" i="5"/>
  <c r="S340" i="5"/>
  <c r="S261" i="5"/>
  <c r="S493" i="5"/>
  <c r="Q363" i="5"/>
  <c r="G172" i="5"/>
  <c r="G145" i="5"/>
  <c r="G148" i="5"/>
  <c r="X20" i="5"/>
  <c r="G20" i="5"/>
  <c r="G37" i="5"/>
  <c r="G221" i="5"/>
  <c r="G428" i="5"/>
  <c r="G447" i="5"/>
  <c r="G384" i="5"/>
  <c r="V423" i="5"/>
  <c r="S472" i="5"/>
  <c r="P439" i="5"/>
  <c r="S439" i="5"/>
  <c r="V434" i="5"/>
  <c r="Q260" i="5"/>
  <c r="Q136" i="5"/>
  <c r="S137" i="5"/>
  <c r="J431" i="5"/>
  <c r="S161" i="5"/>
  <c r="P447" i="5"/>
  <c r="M447" i="5"/>
  <c r="Q336" i="5"/>
  <c r="S148" i="5"/>
  <c r="Q147" i="5"/>
  <c r="S12" i="5"/>
  <c r="V472" i="5"/>
  <c r="G175" i="5"/>
  <c r="G168" i="5"/>
  <c r="G152" i="5"/>
  <c r="G69" i="5"/>
  <c r="G431" i="5"/>
  <c r="G434" i="5"/>
  <c r="V470" i="5"/>
  <c r="S423" i="5"/>
  <c r="M423" i="5"/>
  <c r="S466" i="5"/>
  <c r="V439" i="5"/>
  <c r="S434" i="5"/>
  <c r="Q433" i="5"/>
  <c r="M434" i="5"/>
  <c r="G137" i="5"/>
  <c r="S18" i="5"/>
  <c r="S443" i="5"/>
  <c r="V431" i="5"/>
  <c r="S155" i="5"/>
  <c r="S447" i="5"/>
  <c r="S428" i="5"/>
  <c r="X12" i="5"/>
  <c r="G12" i="5"/>
  <c r="M12" i="5"/>
  <c r="V466" i="5"/>
  <c r="G158" i="5"/>
  <c r="G423" i="5"/>
  <c r="J423" i="5"/>
  <c r="S450" i="5"/>
  <c r="J439" i="5"/>
  <c r="P434" i="5"/>
  <c r="S409" i="5"/>
  <c r="G16" i="5"/>
  <c r="S16" i="5"/>
  <c r="S431" i="5"/>
  <c r="M431" i="5"/>
  <c r="S175" i="5"/>
  <c r="S142" i="5"/>
  <c r="V447" i="5"/>
  <c r="V428" i="5"/>
  <c r="P12" i="5"/>
  <c r="V12" i="5"/>
  <c r="V476" i="5"/>
  <c r="G170" i="5"/>
  <c r="V462" i="5"/>
  <c r="V450" i="5"/>
  <c r="G214" i="5"/>
  <c r="G142" i="5"/>
  <c r="G395" i="5"/>
  <c r="G31" i="5"/>
  <c r="S69" i="5"/>
  <c r="Q68" i="5"/>
  <c r="S68" i="5" s="1"/>
  <c r="P423" i="5"/>
  <c r="M439" i="5"/>
  <c r="G439" i="5"/>
  <c r="J434" i="5"/>
  <c r="S26" i="5"/>
  <c r="S476" i="5"/>
  <c r="P431" i="5"/>
  <c r="Q394" i="5"/>
  <c r="S395" i="5"/>
  <c r="S458" i="5"/>
  <c r="Q457" i="5"/>
  <c r="J447" i="5"/>
  <c r="J12" i="5"/>
  <c r="S190" i="5"/>
  <c r="S202" i="5"/>
  <c r="S182" i="5"/>
  <c r="S221" i="5"/>
  <c r="D247" i="5"/>
  <c r="S247" i="5" s="1"/>
  <c r="S248" i="5"/>
  <c r="G277" i="5"/>
  <c r="S277" i="5"/>
  <c r="S268" i="5"/>
  <c r="S264" i="5"/>
  <c r="G315" i="5"/>
  <c r="S315" i="5"/>
  <c r="J364" i="5"/>
  <c r="M364" i="5"/>
  <c r="P364" i="5"/>
  <c r="V364" i="5"/>
  <c r="E457" i="5"/>
  <c r="J470" i="5"/>
  <c r="P470" i="5"/>
  <c r="K252" i="5"/>
  <c r="P384" i="5"/>
  <c r="V384" i="5"/>
  <c r="M470" i="5"/>
  <c r="T252" i="5"/>
  <c r="M384" i="5"/>
  <c r="D457" i="5"/>
  <c r="J384" i="5"/>
  <c r="J279" i="5"/>
  <c r="P279" i="5"/>
  <c r="V279" i="5"/>
  <c r="P268" i="5"/>
  <c r="J268" i="5"/>
  <c r="V268" i="5"/>
  <c r="M268" i="5"/>
  <c r="N260" i="5"/>
  <c r="T260" i="5"/>
  <c r="H260" i="5"/>
  <c r="K260" i="5"/>
  <c r="D260" i="5"/>
  <c r="E260" i="5"/>
  <c r="G268" i="5"/>
  <c r="M493" i="5"/>
  <c r="J493" i="5"/>
  <c r="P493" i="5"/>
  <c r="T433" i="5"/>
  <c r="E433" i="5"/>
  <c r="D433" i="5"/>
  <c r="H433" i="5"/>
  <c r="K433" i="5"/>
  <c r="N433" i="5"/>
  <c r="E252" i="5"/>
  <c r="H252" i="5"/>
  <c r="J377" i="5"/>
  <c r="V377" i="5"/>
  <c r="P377" i="5"/>
  <c r="M377" i="5"/>
  <c r="D252" i="5"/>
  <c r="S252" i="5" s="1"/>
  <c r="N252" i="5"/>
  <c r="V139" i="5"/>
  <c r="E136" i="5"/>
  <c r="H147" i="5"/>
  <c r="N147" i="5"/>
  <c r="T147" i="5"/>
  <c r="D147" i="5"/>
  <c r="E147" i="5"/>
  <c r="K147" i="5"/>
  <c r="N136" i="5"/>
  <c r="K136" i="5"/>
  <c r="D136" i="5"/>
  <c r="H136" i="5"/>
  <c r="T136" i="5"/>
  <c r="V315" i="5"/>
  <c r="P258" i="5"/>
  <c r="J258" i="5"/>
  <c r="D208" i="5"/>
  <c r="S208" i="5" s="1"/>
  <c r="M258" i="5"/>
  <c r="V258" i="5"/>
  <c r="T208" i="5"/>
  <c r="N208" i="5"/>
  <c r="H208" i="5"/>
  <c r="K208" i="5"/>
  <c r="E208" i="5"/>
  <c r="P380" i="5"/>
  <c r="G443" i="5"/>
  <c r="J380" i="5"/>
  <c r="M380" i="5"/>
  <c r="M428" i="5"/>
  <c r="E394" i="5"/>
  <c r="J428" i="5"/>
  <c r="P428" i="5"/>
  <c r="D394" i="5"/>
  <c r="J315" i="5"/>
  <c r="M315" i="5"/>
  <c r="V380" i="5"/>
  <c r="M323" i="5"/>
  <c r="M286" i="5"/>
  <c r="P315" i="5"/>
  <c r="M202" i="5"/>
  <c r="P202" i="5"/>
  <c r="J202" i="5"/>
  <c r="V202" i="5"/>
  <c r="M291" i="5"/>
  <c r="P311" i="5"/>
  <c r="P305" i="5"/>
  <c r="J221" i="5"/>
  <c r="V221" i="5"/>
  <c r="P221" i="5"/>
  <c r="M221" i="5"/>
  <c r="G202" i="5"/>
  <c r="D181" i="5"/>
  <c r="S181" i="5" s="1"/>
  <c r="M198" i="5"/>
  <c r="G198" i="5"/>
  <c r="P198" i="5"/>
  <c r="J198" i="5"/>
  <c r="V198" i="5"/>
  <c r="P69" i="5"/>
  <c r="N68" i="5"/>
  <c r="J69" i="5"/>
  <c r="H68" i="5"/>
  <c r="E68" i="5"/>
  <c r="V69" i="5"/>
  <c r="T68" i="5"/>
  <c r="M69" i="5"/>
  <c r="K68" i="5"/>
  <c r="J178" i="5"/>
  <c r="P172" i="5"/>
  <c r="P20" i="5"/>
  <c r="V20" i="5"/>
  <c r="M20" i="5"/>
  <c r="J20" i="5"/>
  <c r="E247" i="5"/>
  <c r="P286" i="5"/>
  <c r="J286" i="5"/>
  <c r="V286" i="5"/>
  <c r="P333" i="5"/>
  <c r="M139" i="5"/>
  <c r="G458" i="5"/>
  <c r="G291" i="5"/>
  <c r="M333" i="5"/>
  <c r="J333" i="5"/>
  <c r="J139" i="5"/>
  <c r="P139" i="5"/>
  <c r="G333" i="5"/>
  <c r="G323" i="5"/>
  <c r="G234" i="5"/>
  <c r="P323" i="5"/>
  <c r="J323" i="5"/>
  <c r="V323" i="5"/>
  <c r="J291" i="5"/>
  <c r="V291" i="5"/>
  <c r="G286" i="5"/>
  <c r="J340" i="5"/>
  <c r="E363" i="5"/>
  <c r="M340" i="5"/>
  <c r="G340" i="5"/>
  <c r="V361" i="5"/>
  <c r="V178" i="5"/>
  <c r="J161" i="5"/>
  <c r="J361" i="5"/>
  <c r="P361" i="5"/>
  <c r="M361" i="5"/>
  <c r="G240" i="5"/>
  <c r="E239" i="5"/>
  <c r="V311" i="5"/>
  <c r="P234" i="5"/>
  <c r="J371" i="5"/>
  <c r="J305" i="5"/>
  <c r="D239" i="5"/>
  <c r="S239" i="5" s="1"/>
  <c r="J311" i="5"/>
  <c r="V234" i="5"/>
  <c r="V371" i="5"/>
  <c r="M305" i="5"/>
  <c r="G470" i="5"/>
  <c r="G311" i="5"/>
  <c r="M311" i="5"/>
  <c r="M234" i="5"/>
  <c r="J234" i="5"/>
  <c r="G371" i="5"/>
  <c r="M371" i="5"/>
  <c r="G305" i="5"/>
  <c r="V305" i="5"/>
  <c r="G258" i="5"/>
  <c r="G476" i="5"/>
  <c r="M466" i="5"/>
  <c r="J443" i="5"/>
  <c r="P374" i="5"/>
  <c r="J277" i="5"/>
  <c r="P277" i="5"/>
  <c r="M264" i="5"/>
  <c r="M243" i="5"/>
  <c r="J190" i="5"/>
  <c r="V165" i="5"/>
  <c r="T164" i="5"/>
  <c r="J409" i="5"/>
  <c r="G297" i="5"/>
  <c r="V297" i="5"/>
  <c r="M172" i="5"/>
  <c r="V155" i="5"/>
  <c r="P145" i="5"/>
  <c r="J458" i="5"/>
  <c r="H457" i="5"/>
  <c r="P458" i="5"/>
  <c r="N457" i="5"/>
  <c r="M395" i="5"/>
  <c r="K394" i="5"/>
  <c r="G261" i="5"/>
  <c r="V261" i="5"/>
  <c r="T247" i="5"/>
  <c r="V248" i="5"/>
  <c r="J248" i="5"/>
  <c r="H247" i="5"/>
  <c r="K239" i="5"/>
  <c r="M240" i="5"/>
  <c r="P170" i="5"/>
  <c r="M137" i="5"/>
  <c r="G472" i="5"/>
  <c r="M472" i="5"/>
  <c r="P462" i="5"/>
  <c r="G450" i="5"/>
  <c r="H363" i="5"/>
  <c r="M253" i="5"/>
  <c r="P245" i="5"/>
  <c r="M237" i="5"/>
  <c r="M214" i="5"/>
  <c r="V214" i="5"/>
  <c r="M182" i="5"/>
  <c r="K181" i="5"/>
  <c r="P175" i="5"/>
  <c r="V168" i="5"/>
  <c r="P168" i="5"/>
  <c r="M158" i="5"/>
  <c r="J142" i="5"/>
  <c r="P142" i="5"/>
  <c r="J37" i="5"/>
  <c r="D164" i="5"/>
  <c r="S164" i="5" s="1"/>
  <c r="P476" i="5"/>
  <c r="P466" i="5"/>
  <c r="M443" i="5"/>
  <c r="V374" i="5"/>
  <c r="V277" i="5"/>
  <c r="G264" i="5"/>
  <c r="V264" i="5"/>
  <c r="P243" i="5"/>
  <c r="M190" i="5"/>
  <c r="V190" i="5"/>
  <c r="M29" i="5"/>
  <c r="M165" i="5"/>
  <c r="K164" i="5"/>
  <c r="G493" i="5"/>
  <c r="M409" i="5"/>
  <c r="M297" i="5"/>
  <c r="M178" i="5"/>
  <c r="V172" i="5"/>
  <c r="M161" i="5"/>
  <c r="M155" i="5"/>
  <c r="J155" i="5"/>
  <c r="T457" i="5"/>
  <c r="M261" i="5"/>
  <c r="V240" i="5"/>
  <c r="T239" i="5"/>
  <c r="J170" i="5"/>
  <c r="V170" i="5"/>
  <c r="M148" i="5"/>
  <c r="P137" i="5"/>
  <c r="P472" i="5"/>
  <c r="J462" i="5"/>
  <c r="M450" i="5"/>
  <c r="K363" i="5"/>
  <c r="J253" i="5"/>
  <c r="P253" i="5"/>
  <c r="J245" i="5"/>
  <c r="G237" i="5"/>
  <c r="V209" i="5"/>
  <c r="P209" i="5"/>
  <c r="G182" i="5"/>
  <c r="J175" i="5"/>
  <c r="J168" i="5"/>
  <c r="P152" i="5"/>
  <c r="V142" i="5"/>
  <c r="V37" i="5"/>
  <c r="J476" i="5"/>
  <c r="J466" i="5"/>
  <c r="J374" i="5"/>
  <c r="M277" i="5"/>
  <c r="P264" i="5"/>
  <c r="J243" i="5"/>
  <c r="G190" i="5"/>
  <c r="J29" i="5"/>
  <c r="P165" i="5"/>
  <c r="X164" i="5"/>
  <c r="K457" i="5"/>
  <c r="V409" i="5"/>
  <c r="P297" i="5"/>
  <c r="M145" i="5"/>
  <c r="J395" i="5"/>
  <c r="H394" i="5"/>
  <c r="P395" i="5"/>
  <c r="N394" i="5"/>
  <c r="J261" i="5"/>
  <c r="M248" i="5"/>
  <c r="K247" i="5"/>
  <c r="M247" i="5" s="1"/>
  <c r="J240" i="5"/>
  <c r="H239" i="5"/>
  <c r="N239" i="5"/>
  <c r="P240" i="5"/>
  <c r="M170" i="5"/>
  <c r="J148" i="5"/>
  <c r="P148" i="5"/>
  <c r="J137" i="5"/>
  <c r="M462" i="5"/>
  <c r="J450" i="5"/>
  <c r="G380" i="5"/>
  <c r="G364" i="5"/>
  <c r="T363" i="5"/>
  <c r="G279" i="5"/>
  <c r="V253" i="5"/>
  <c r="G245" i="5"/>
  <c r="V245" i="5"/>
  <c r="P237" i="5"/>
  <c r="P214" i="5"/>
  <c r="J209" i="5"/>
  <c r="J182" i="5"/>
  <c r="H181" i="5"/>
  <c r="P182" i="5"/>
  <c r="N181" i="5"/>
  <c r="V175" i="5"/>
  <c r="M168" i="5"/>
  <c r="V158" i="5"/>
  <c r="P158" i="5"/>
  <c r="J152" i="5"/>
  <c r="M476" i="5"/>
  <c r="G466" i="5"/>
  <c r="P443" i="5"/>
  <c r="G374" i="5"/>
  <c r="M374" i="5"/>
  <c r="J264" i="5"/>
  <c r="G243" i="5"/>
  <c r="V243" i="5"/>
  <c r="P190" i="5"/>
  <c r="V29" i="5"/>
  <c r="P29" i="5"/>
  <c r="J165" i="5"/>
  <c r="H164" i="5"/>
  <c r="P409" i="5"/>
  <c r="V333" i="5"/>
  <c r="J297" i="5"/>
  <c r="P178" i="5"/>
  <c r="G178" i="5"/>
  <c r="J172" i="5"/>
  <c r="V161" i="5"/>
  <c r="P161" i="5"/>
  <c r="P155" i="5"/>
  <c r="J145" i="5"/>
  <c r="V145" i="5"/>
  <c r="M458" i="5"/>
  <c r="V395" i="5"/>
  <c r="T394" i="5"/>
  <c r="G377" i="5"/>
  <c r="N363" i="5"/>
  <c r="P371" i="5"/>
  <c r="P291" i="5"/>
  <c r="P261" i="5"/>
  <c r="P248" i="5"/>
  <c r="N247" i="5"/>
  <c r="V148" i="5"/>
  <c r="V137" i="5"/>
  <c r="J472" i="5"/>
  <c r="G462" i="5"/>
  <c r="P450" i="5"/>
  <c r="G253" i="5"/>
  <c r="M245" i="5"/>
  <c r="J237" i="5"/>
  <c r="V237" i="5"/>
  <c r="J214" i="5"/>
  <c r="M209" i="5"/>
  <c r="T181" i="5"/>
  <c r="V182" i="5"/>
  <c r="M175" i="5"/>
  <c r="J158" i="5"/>
  <c r="M152" i="5"/>
  <c r="V152" i="5"/>
  <c r="M142" i="5"/>
  <c r="P37" i="5"/>
  <c r="M37" i="5"/>
  <c r="G361" i="5"/>
  <c r="P357" i="5"/>
  <c r="V357" i="5"/>
  <c r="G357" i="5"/>
  <c r="J357" i="5"/>
  <c r="M357" i="5"/>
  <c r="G353" i="5"/>
  <c r="M353" i="5"/>
  <c r="J353" i="5"/>
  <c r="V353" i="5"/>
  <c r="P353" i="5"/>
  <c r="G348" i="5"/>
  <c r="P348" i="5"/>
  <c r="M348" i="5"/>
  <c r="P344" i="5"/>
  <c r="M344" i="5"/>
  <c r="G344" i="5"/>
  <c r="V344" i="5"/>
  <c r="J344" i="5"/>
  <c r="V348" i="5"/>
  <c r="J348" i="5"/>
  <c r="P340" i="5"/>
  <c r="V340" i="5"/>
  <c r="J337" i="5"/>
  <c r="H336" i="5"/>
  <c r="V337" i="5"/>
  <c r="T336" i="5"/>
  <c r="G337" i="5"/>
  <c r="M337" i="5"/>
  <c r="K336" i="5"/>
  <c r="P337" i="5"/>
  <c r="N336" i="5"/>
  <c r="E164" i="5"/>
  <c r="D336" i="5"/>
  <c r="S336" i="5" s="1"/>
  <c r="D363" i="5"/>
  <c r="S363" i="5" s="1"/>
  <c r="E181" i="5"/>
  <c r="E336" i="5"/>
  <c r="Q500" i="5" l="1"/>
  <c r="X433" i="5"/>
  <c r="X208" i="5"/>
  <c r="X457" i="5"/>
  <c r="S260" i="5"/>
  <c r="X260" i="5"/>
  <c r="X147" i="5"/>
  <c r="G68" i="5"/>
  <c r="G247" i="5"/>
  <c r="G208" i="5"/>
  <c r="G136" i="5"/>
  <c r="S147" i="5"/>
  <c r="S136" i="5"/>
  <c r="G164" i="5"/>
  <c r="V457" i="5"/>
  <c r="G147" i="5"/>
  <c r="V433" i="5"/>
  <c r="G394" i="5"/>
  <c r="S433" i="5"/>
  <c r="S394" i="5"/>
  <c r="G433" i="5"/>
  <c r="S457" i="5"/>
  <c r="P247" i="5"/>
  <c r="V247" i="5"/>
  <c r="J247" i="5"/>
  <c r="V68" i="5"/>
  <c r="J68" i="5"/>
  <c r="M68" i="5"/>
  <c r="P68" i="5"/>
  <c r="M260" i="5"/>
  <c r="V260" i="5"/>
  <c r="J260" i="5"/>
  <c r="P260" i="5"/>
  <c r="J433" i="5"/>
  <c r="P433" i="5"/>
  <c r="M433" i="5"/>
  <c r="J252" i="5"/>
  <c r="M252" i="5"/>
  <c r="G252" i="5"/>
  <c r="V252" i="5"/>
  <c r="P252" i="5"/>
  <c r="M147" i="5"/>
  <c r="P147" i="5"/>
  <c r="V147" i="5"/>
  <c r="J136" i="5"/>
  <c r="M136" i="5"/>
  <c r="J147" i="5"/>
  <c r="V136" i="5"/>
  <c r="P136" i="5"/>
  <c r="P208" i="5"/>
  <c r="J208" i="5"/>
  <c r="M208" i="5"/>
  <c r="V208" i="5"/>
  <c r="V239" i="5"/>
  <c r="G363" i="5"/>
  <c r="V394" i="5"/>
  <c r="G457" i="5"/>
  <c r="M457" i="5"/>
  <c r="G239" i="5"/>
  <c r="P239" i="5"/>
  <c r="J239" i="5"/>
  <c r="M239" i="5"/>
  <c r="P394" i="5"/>
  <c r="J394" i="5"/>
  <c r="J164" i="5"/>
  <c r="J457" i="5"/>
  <c r="P164" i="5"/>
  <c r="P457" i="5"/>
  <c r="P181" i="5"/>
  <c r="M394" i="5"/>
  <c r="G181" i="5"/>
  <c r="M164" i="5"/>
  <c r="M181" i="5"/>
  <c r="J363" i="5"/>
  <c r="J181" i="5"/>
  <c r="V363" i="5"/>
  <c r="V164" i="5"/>
  <c r="V181" i="5"/>
  <c r="P363" i="5"/>
  <c r="M363" i="5"/>
  <c r="V336" i="5"/>
  <c r="M336" i="5"/>
  <c r="P336" i="5"/>
  <c r="G336" i="5"/>
  <c r="J336" i="5"/>
  <c r="E18" i="5" l="1"/>
  <c r="K18" i="5"/>
  <c r="K500" i="5" s="1"/>
  <c r="N18" i="5"/>
  <c r="N500" i="5" s="1"/>
  <c r="T18" i="5"/>
  <c r="T500" i="5" s="1"/>
  <c r="H18" i="5"/>
  <c r="H500" i="5" s="1"/>
  <c r="G373" i="1"/>
  <c r="G18" i="5" l="1"/>
  <c r="E500" i="5"/>
  <c r="X500" i="5" s="1"/>
  <c r="V18" i="5"/>
  <c r="P18" i="5"/>
  <c r="M18" i="5"/>
  <c r="J18" i="5"/>
  <c r="G276" i="1"/>
  <c r="G486" i="1" l="1"/>
  <c r="G481" i="1" s="1"/>
  <c r="D487" i="5" l="1"/>
  <c r="Q482" i="5" s="1"/>
  <c r="Q501" i="5" l="1"/>
  <c r="Q502" i="5" s="1"/>
  <c r="D482" i="5"/>
  <c r="D500" i="5" s="1"/>
  <c r="N482" i="5"/>
  <c r="T482" i="5"/>
  <c r="H482" i="5"/>
  <c r="K482" i="5"/>
  <c r="M482" i="5" s="1"/>
  <c r="E482" i="5"/>
  <c r="X482" i="5" l="1"/>
  <c r="Q503" i="5"/>
  <c r="S482" i="5"/>
  <c r="V482" i="5"/>
  <c r="G482" i="5"/>
  <c r="P482" i="5"/>
  <c r="J482" i="5"/>
  <c r="G197" i="1"/>
  <c r="G356" i="1" l="1"/>
  <c r="G352" i="1"/>
  <c r="G290" i="1" l="1"/>
  <c r="G273" i="1" l="1"/>
  <c r="G475" i="1" l="1"/>
  <c r="G446" i="1" l="1"/>
  <c r="G260" i="5" l="1"/>
  <c r="G449" i="1" l="1"/>
  <c r="G442" i="1"/>
  <c r="G430" i="1"/>
  <c r="G438" i="1" l="1"/>
  <c r="G433" i="1"/>
  <c r="G432" i="1" l="1"/>
  <c r="G408" i="1"/>
  <c r="G370" i="1" l="1"/>
  <c r="G347" i="1"/>
  <c r="G343" i="1"/>
  <c r="G394" i="1"/>
  <c r="G336" i="1"/>
  <c r="G335" i="1" l="1"/>
  <c r="G393" i="1"/>
  <c r="G362" i="1"/>
  <c r="G144" i="1"/>
  <c r="G141" i="1"/>
  <c r="G174" i="1"/>
  <c r="G285" i="1" l="1"/>
  <c r="G160" i="1"/>
  <c r="G310" i="1" l="1"/>
  <c r="G263" i="1"/>
  <c r="G260" i="1"/>
  <c r="G259" i="1" l="1"/>
  <c r="G247" i="1"/>
  <c r="G246" i="1" s="1"/>
  <c r="G171" i="1" l="1"/>
  <c r="G189" i="1" l="1"/>
  <c r="G181" i="1"/>
  <c r="G180" i="1" l="1"/>
  <c r="G167" i="1"/>
  <c r="G169" i="1"/>
  <c r="G164" i="1"/>
  <c r="G136" i="1"/>
  <c r="G135" i="1" s="1"/>
  <c r="G28" i="1"/>
  <c r="G163" i="1" l="1"/>
  <c r="G154" i="1"/>
  <c r="G151" i="1"/>
  <c r="G147" i="1"/>
  <c r="G146" i="1" l="1"/>
  <c r="G26" i="1"/>
  <c r="G25" i="1" l="1"/>
  <c r="G499" i="1" s="1"/>
  <c r="N27" i="5"/>
  <c r="N26" i="5" s="1"/>
  <c r="N501" i="5" s="1"/>
  <c r="N502" i="5" s="1"/>
  <c r="K27" i="5"/>
  <c r="K26" i="5" s="1"/>
  <c r="K501" i="5" s="1"/>
  <c r="K502" i="5" s="1"/>
  <c r="H27" i="5"/>
  <c r="H26" i="5" s="1"/>
  <c r="H501" i="5" s="1"/>
  <c r="H502" i="5" s="1"/>
  <c r="E27" i="5"/>
  <c r="T27" i="5"/>
  <c r="T26" i="5" s="1"/>
  <c r="T501" i="5" s="1"/>
  <c r="T502" i="5" s="1"/>
  <c r="K503" i="5" l="1"/>
  <c r="N503" i="5"/>
  <c r="E26" i="5"/>
  <c r="G27" i="5"/>
  <c r="T503" i="5"/>
  <c r="H503" i="5"/>
  <c r="G500" i="1"/>
  <c r="G501" i="1" s="1"/>
  <c r="M27" i="5"/>
  <c r="J27" i="5"/>
  <c r="V27" i="5"/>
  <c r="P27" i="5"/>
  <c r="E501" i="5" l="1"/>
  <c r="E502" i="5" s="1"/>
  <c r="G26" i="5"/>
  <c r="D501" i="5"/>
  <c r="D502" i="5" s="1"/>
  <c r="J503" i="5" s="1"/>
  <c r="P26" i="5"/>
  <c r="M26" i="5"/>
  <c r="V26" i="5"/>
  <c r="J26" i="5"/>
  <c r="E503" i="5" l="1"/>
  <c r="X502" i="5"/>
  <c r="G502" i="5"/>
  <c r="S502" i="5"/>
  <c r="S503" i="5"/>
  <c r="M502" i="5"/>
  <c r="J502" i="5"/>
  <c r="V502" i="5"/>
  <c r="P502" i="5"/>
  <c r="M503" i="5"/>
  <c r="P503" i="5"/>
  <c r="V503" i="5"/>
  <c r="G503" i="5"/>
</calcChain>
</file>

<file path=xl/sharedStrings.xml><?xml version="1.0" encoding="utf-8"?>
<sst xmlns="http://schemas.openxmlformats.org/spreadsheetml/2006/main" count="1518" uniqueCount="1016">
  <si>
    <t xml:space="preserve"> 1 </t>
  </si>
  <si>
    <t>ADMINISTRAÇÃO LOCAL DOS SERVIÇOS</t>
  </si>
  <si>
    <t>ITEM</t>
  </si>
  <si>
    <t>CÓDIGO</t>
  </si>
  <si>
    <t>DESCRIÇÃO</t>
  </si>
  <si>
    <t>UNID.</t>
  </si>
  <si>
    <t>QUANT.</t>
  </si>
  <si>
    <t>PREÇO UNITÁRIO</t>
  </si>
  <si>
    <t xml:space="preserve">PREÇO TOTAL </t>
  </si>
  <si>
    <t>CUSTO DIRETO TOTAL</t>
  </si>
  <si>
    <t>PODER JUDICIÁRIO</t>
  </si>
  <si>
    <t>TRIBUNAL REGIONAL ELEITORAL DO AMAZONAS</t>
  </si>
  <si>
    <t>AUTOR PLANILHA:</t>
  </si>
  <si>
    <t>Engº Civil - Luiz André dos Santos Pinheiro - CREA 9653 D/AM</t>
  </si>
  <si>
    <t>PLANILHA ORÇAMENTÁRIA SINTÉTICA</t>
  </si>
  <si>
    <t>SECRETARIA DE ADMINISTRAÇÃO, ORÇAMENTO E FINANÇAS                                                                                       COORDENADORIA DE ORÇAMENTO E FINANÇAS                                                                                                                            SEÇÃO DE OBRAS E PROJETOS</t>
  </si>
  <si>
    <t>OBRA:</t>
  </si>
  <si>
    <t>PREÇO GLOBAL</t>
  </si>
  <si>
    <t>TRANSPORTE DE INSUMOS</t>
  </si>
  <si>
    <t>M²</t>
  </si>
  <si>
    <t>SERVIÇOS PRELIMINARES</t>
  </si>
  <si>
    <t xml:space="preserve">DEMOLIÇÃO DE ALVENARIA DE BLOCO FURADO, DE FORMA MANUAL, SEM REAPROVEITAMENTO </t>
  </si>
  <si>
    <t>M³</t>
  </si>
  <si>
    <t>5.1</t>
  </si>
  <si>
    <t>DEMOLIÇÕES E RETIRADAS</t>
  </si>
  <si>
    <t>5.2</t>
  </si>
  <si>
    <t xml:space="preserve">EXECUÇÃO DE CENTRAL DE FÔRMAS, PRODUÇÃO DE ARGAMASSA OU CONCRETO EM CANTEIRO DE OBRA, NÃO INCLUSO MOBILIÁRIO E EQUIPAMENTOS. </t>
  </si>
  <si>
    <t xml:space="preserve">EXECUÇÃO DE SANITÁRIO E VESTIÁRIO EM CANTEIRO DE OBRA EM CHAPA DE MADEIRA COMPENSADA, NÃO INCLUSO MOBILIÁRIO. </t>
  </si>
  <si>
    <t>EXECUÇÃO DE ALMOXARIFADO EM CANTEIRO DE OBRA EM CHAPA DE MADEIRA COMPENSADA, INCLUSO PRATELEIRAS.</t>
  </si>
  <si>
    <t>ESCAVAÇÃO MANUAL PARA SAPATA, SEM PREVISÃO DE FÔRMA</t>
  </si>
  <si>
    <t>FÔRMAS</t>
  </si>
  <si>
    <t>ARMADURAS</t>
  </si>
  <si>
    <t>CANTEIRO DE OBRAS</t>
  </si>
  <si>
    <t>UN</t>
  </si>
  <si>
    <t>MÊS</t>
  </si>
  <si>
    <t>PREPARO DO TERRENO</t>
  </si>
  <si>
    <t>TRE - 0148</t>
  </si>
  <si>
    <t>TRANSPORTE DE ENTULHO EM CAMINHÃO BASCULANTE DMT 6KM, INCLUSIVE CARGA E DESCARGA MANUAL</t>
  </si>
  <si>
    <t>MOVIMENTO DE TERRA</t>
  </si>
  <si>
    <t>CONCRETO</t>
  </si>
  <si>
    <r>
      <t xml:space="preserve">MONTAGEM E DESMONTAGEM DE FÔRMA DE </t>
    </r>
    <r>
      <rPr>
        <b/>
        <sz val="10"/>
        <color rgb="FF000000"/>
        <rFont val="Arial"/>
        <family val="2"/>
      </rPr>
      <t>PILARES</t>
    </r>
    <r>
      <rPr>
        <sz val="10"/>
        <color rgb="FF000000"/>
        <rFont val="Arial"/>
        <family val="1"/>
      </rPr>
      <t xml:space="preserve"> RETANGULARES E ESTRUTURAS SIMILARES, COM ÁREA MÉDIA DAS SEÇÕES MENOR OU IGUAL A 0,25M², PÉ DIREITO SIMPLES, EM MADEIRA SERRADA, DUAS UTILIZAÇÕES</t>
    </r>
  </si>
  <si>
    <r>
      <t xml:space="preserve">MONTAGEM E DESMONTAGEM DE FÔRMA DE </t>
    </r>
    <r>
      <rPr>
        <b/>
        <sz val="12"/>
        <color rgb="FF000000"/>
        <rFont val="Calibri"/>
        <family val="2"/>
        <scheme val="minor"/>
      </rPr>
      <t>VIGAS</t>
    </r>
    <r>
      <rPr>
        <sz val="12"/>
        <color rgb="FF000000"/>
        <rFont val="Calibri"/>
        <family val="2"/>
        <scheme val="minor"/>
      </rPr>
      <t>, ESCORAMENTO COM PONTALETE DE MADEIRA, PÉ DIREITO SIMPLES, EM MADEIRA SERRADA, DUAS UTILIZAÇÕES</t>
    </r>
  </si>
  <si>
    <r>
      <t xml:space="preserve">MONTAGEM E DESMONTAGEM DE FÔRMA DE </t>
    </r>
    <r>
      <rPr>
        <b/>
        <sz val="12"/>
        <color rgb="FF000000"/>
        <rFont val="Calibri"/>
        <family val="2"/>
        <scheme val="minor"/>
      </rPr>
      <t>LAJE MACIÇA</t>
    </r>
    <r>
      <rPr>
        <sz val="12"/>
        <color rgb="FF000000"/>
        <rFont val="Calibri"/>
        <family val="2"/>
        <scheme val="minor"/>
      </rPr>
      <t xml:space="preserve"> COM ÁREA MÉDIA MENOR OU IGUAL A 20M², PÉ DIREITO SIMPLES, EM MADEIRA SERRADA, DUAS UTILIZAÇÕES</t>
    </r>
  </si>
  <si>
    <t>8.2</t>
  </si>
  <si>
    <t>8.3</t>
  </si>
  <si>
    <t>LANÇAMENTO COM USO DE BALDES, ADENSAMENTO E ACABAMENTO DE CONCRETO EM ESTRUTURAS</t>
  </si>
  <si>
    <t>ELEMENTOS ESTRUTURAIS AUXILIARES</t>
  </si>
  <si>
    <t>VERGA MOLDADA IN LOCO EM CONCRETO PARA JANELAS COM ATÉ DE 1,50M DE VÃO</t>
  </si>
  <si>
    <t>M</t>
  </si>
  <si>
    <t>VERGA MOLDADA IN LOCO EM CONCRETO PARA JANELAS COM MAIS DE 1,50M DE VÃO</t>
  </si>
  <si>
    <t>VERGA MOLDADA IN LOCO EM CONCRETO PARA PORTAS COM ATÉ 1,50M DE VÃO</t>
  </si>
  <si>
    <t>TRE - 0007</t>
  </si>
  <si>
    <t>LIMPEZA DE SUPERFÍCIE COM JATO DE ALTA PRESSÃO</t>
  </si>
  <si>
    <t>5.3</t>
  </si>
  <si>
    <t>PAREDES E PAINEIS</t>
  </si>
  <si>
    <t>PAREDES E PAINEIS - NÍVEL TÉRREO</t>
  </si>
  <si>
    <t>11.1</t>
  </si>
  <si>
    <t>11.2</t>
  </si>
  <si>
    <t>11.3</t>
  </si>
  <si>
    <r>
      <t xml:space="preserve">MASSA ÚNICA, PARA RECEBIMENTO DE PINTURA, EM ARGAMASSA TRAÇO 1:2:8, </t>
    </r>
    <r>
      <rPr>
        <sz val="10"/>
        <rFont val="Arial"/>
        <family val="2"/>
      </rPr>
      <t>PREPARO MECÂNICO COM BETONEIRA 400L, APLICADA MANUALMENTE EM FACES INTERNAS DE PAREDES, ESPESSURA DE 20MM, COM EXECUÇÃO DE TALISCAS</t>
    </r>
  </si>
  <si>
    <t>CHAPISCO APLICADO EM ALVENARIAS E ESTRUTURAS DE CONCRETO INTERNAS, COM COLHER DE PEDREIRO.  ARGAMASSA 1:3 COM PREPARO EM BETONEIRA 400L</t>
  </si>
  <si>
    <r>
      <t xml:space="preserve">CHAPISCO APLICADO EM ALVENARIA, </t>
    </r>
    <r>
      <rPr>
        <b/>
        <sz val="10"/>
        <color rgb="FF000000"/>
        <rFont val="Arial"/>
        <family val="2"/>
      </rPr>
      <t>COM PRESENÇA DE VÃOS</t>
    </r>
    <r>
      <rPr>
        <sz val="10"/>
        <color rgb="FF000000"/>
        <rFont val="Arial"/>
        <family val="1"/>
      </rPr>
      <t>, E EM ESTRUTURAS DE CONCRETO DE FACHADA, COM COLHER DE PEDREIRO. ARGAMASSA TRAÇO 1:3 COM PREPARO EM BETONEIRA 400L</t>
    </r>
  </si>
  <si>
    <r>
      <t xml:space="preserve">CHAPISCO APLICADO EM ALVENARIA, </t>
    </r>
    <r>
      <rPr>
        <b/>
        <sz val="10"/>
        <color rgb="FF000000"/>
        <rFont val="Arial"/>
        <family val="2"/>
      </rPr>
      <t>SEM PRESENÇA DE VÃOS</t>
    </r>
    <r>
      <rPr>
        <sz val="10"/>
        <color rgb="FF000000"/>
        <rFont val="Arial"/>
        <family val="2"/>
      </rPr>
      <t>, E EM ESTRUTURAS DE CONCRETO DE FACHADA, COM COLHER DE PEDREIRO. ARGAMASSA TRAÇO 1:3 COM PREPARO EM BETONEIRA 400L</t>
    </r>
  </si>
  <si>
    <r>
      <t xml:space="preserve">EMBOÇO OU MASSA ÚNICA EM ARGAMASSA TRAÇO 1:2:8, </t>
    </r>
    <r>
      <rPr>
        <sz val="10"/>
        <rFont val="Arial"/>
        <family val="2"/>
      </rPr>
      <t xml:space="preserve">PREPARO MECÂNICO COM BETONEIRA 400L, APLICADA MANUALMENTE EM PANOS DE FACHADA </t>
    </r>
    <r>
      <rPr>
        <b/>
        <sz val="10"/>
        <rFont val="Arial"/>
        <family val="2"/>
      </rPr>
      <t>COM PRESENÇA DE VÃOS</t>
    </r>
    <r>
      <rPr>
        <sz val="10"/>
        <rFont val="Arial"/>
        <family val="2"/>
      </rPr>
      <t xml:space="preserve">, ESPESSURA DE 25MM </t>
    </r>
  </si>
  <si>
    <r>
      <t xml:space="preserve">EMBOÇO OU MASSA ÚNICA EM ARGAMASSA TRAÇO 1:2:8, </t>
    </r>
    <r>
      <rPr>
        <sz val="10"/>
        <rFont val="Arial"/>
        <family val="2"/>
      </rPr>
      <t xml:space="preserve">PREPARO MECÂNICO COM BETONEIRA 400L, APLICADA MANUALMENTE EM PANOS DE FACHADA </t>
    </r>
    <r>
      <rPr>
        <b/>
        <sz val="10"/>
        <rFont val="Arial"/>
        <family val="2"/>
      </rPr>
      <t>SEM PRESENÇA DE VÃOS</t>
    </r>
    <r>
      <rPr>
        <sz val="10"/>
        <rFont val="Arial"/>
        <family val="2"/>
      </rPr>
      <t>, ESPESSURA DE 25MM</t>
    </r>
  </si>
  <si>
    <t>TRE - 0066</t>
  </si>
  <si>
    <t>TRE - 0010</t>
  </si>
  <si>
    <r>
      <t>CHAPISCO APLICADO EM ALVENARIAS E ESTRUTURAS DE CONCRETO</t>
    </r>
    <r>
      <rPr>
        <b/>
        <sz val="10"/>
        <color rgb="FF000000"/>
        <rFont val="Arial"/>
        <family val="2"/>
      </rPr>
      <t xml:space="preserve"> INTERNAS,</t>
    </r>
    <r>
      <rPr>
        <sz val="10"/>
        <color rgb="FF000000"/>
        <rFont val="Arial"/>
        <family val="1"/>
      </rPr>
      <t xml:space="preserve"> COM COLHER DE PEDREIRO.  ARGAMASSA 1:3 COM PREPARO EM BETONEIRA 400L</t>
    </r>
  </si>
  <si>
    <t>11.4</t>
  </si>
  <si>
    <t>11.5</t>
  </si>
  <si>
    <t>REVESTIMENTOS DE TETOS</t>
  </si>
  <si>
    <t>MASSA ÚNICA, PARA RECEBIMENTO DE PINTURA, EM ARGAMASSA TRAÇO 1:2:8, PREPARO MANUAL, APLICADA MANUALMENTE EM TETO, ESPESSURA DE 20MM, COM EXECUÇÃO DE TALISCAS</t>
  </si>
  <si>
    <t>IMPERMEABILIZAÇÃO</t>
  </si>
  <si>
    <t>TRE - 0196</t>
  </si>
  <si>
    <t>TRE - 0197</t>
  </si>
  <si>
    <t xml:space="preserve">PROTEÇÃO MECÂNICA DE SUPERFÍCIE HORIZONTAL COM ARGAMASSA DE CIMENTO E AREIA, TRAÇO 1:3, E = 3CM </t>
  </si>
  <si>
    <t xml:space="preserve">PROTEÇÃO MECÂNICA DE SUPERFÍCIE VERTICAL COM ARGAMASSA DE CIMENTO E AREIA E TELA GALVANIZADA, TRAÇO 1:3, E = 2CM </t>
  </si>
  <si>
    <r>
      <rPr>
        <b/>
        <sz val="10"/>
        <rFont val="Arial"/>
        <family val="2"/>
      </rPr>
      <t>IMPERMEABILIZAÇÃO DE SUPERFÍCIE</t>
    </r>
    <r>
      <rPr>
        <sz val="10"/>
        <rFont val="Arial"/>
        <family val="2"/>
      </rPr>
      <t xml:space="preserve"> COM MANTA ASFÁLTICA, UMA CAMADA, INCLUSIVE APLICAÇÃO DE PRIMER ASFÁLTICO, E = 3MM </t>
    </r>
    <r>
      <rPr>
        <b/>
        <sz val="10"/>
        <rFont val="Arial"/>
        <family val="2"/>
      </rPr>
      <t>(TIPO III, CLASSE B, ACABAMENTO PP)</t>
    </r>
  </si>
  <si>
    <t>COBERTURA</t>
  </si>
  <si>
    <t>PISOS</t>
  </si>
  <si>
    <t>CONTRAPISO EM ARGAMASSA TRAÇO 1:4 (CIMENTO E AREIA), PREPARO MECÂNICO COM BETONEIRA 400L, APLICADO EM ÁREAS SECAS SOBRE LAJE, NÃO ADERIDO, ESPESSURA 4CM.</t>
  </si>
  <si>
    <t>PISOS INTERNOS</t>
  </si>
  <si>
    <t xml:space="preserve">EXECUÇÃO DE PISO DE CONCRETO SIMPLES, FCK 20MPA, MOLDADO IN LOCO, FEITO NA OBRA, ACABAMENTO CONVENCIONAL (DESEMPENADO), ALTURA 10CM </t>
  </si>
  <si>
    <t>FORROS</t>
  </si>
  <si>
    <t>FORRO MODULAR REMOVÍVEL EM PVC BRANCO, PLACAS 618 x 1243 x 10MM, ESTRUTURA EM PERFIS METÁLICOS CLICADOS COM PINTURA ELETROSTÁTICA COR BRANCO</t>
  </si>
  <si>
    <t>ELEMENTOS DE GRANITO</t>
  </si>
  <si>
    <t>TRE - 0090</t>
  </si>
  <si>
    <t>RODAPÉS</t>
  </si>
  <si>
    <t>ESQUADRIAS DE ALUMÍNIO</t>
  </si>
  <si>
    <t>PORTAS DE ALUMINIO</t>
  </si>
  <si>
    <t>PORTAS DE VIDRO</t>
  </si>
  <si>
    <t>TRE - 0151</t>
  </si>
  <si>
    <t>TRE - 0152</t>
  </si>
  <si>
    <t>TRE - 0068</t>
  </si>
  <si>
    <t>PUXADOR DUPLO TUBULAR EM ALUMÍNIO POLIDO, 1" x 40CM - FORNECIMENTO E INSTALAÇÃO</t>
  </si>
  <si>
    <t>CJ</t>
  </si>
  <si>
    <t>ESQUADRIAS DE VIDRO</t>
  </si>
  <si>
    <t>ESQUADRIAS E GRADES METÁLICAS</t>
  </si>
  <si>
    <t>TRE - 0175</t>
  </si>
  <si>
    <t>GRADES FIXAS PARA JANELAS</t>
  </si>
  <si>
    <t>TRE - 0153</t>
  </si>
  <si>
    <t>INSTALAÇÕES ELÉTRICAS</t>
  </si>
  <si>
    <t>TRE - 0104</t>
  </si>
  <si>
    <t>PT</t>
  </si>
  <si>
    <t xml:space="preserve">PONTO DE ILUMINAÇÃO ELÉTRICA, CIRCUÍTO 2.5mm², SOBRE FORRO, INCLUINDO ELETRODUTO CORRUGADO AMARELO 3/4", CABOS, CAIXAS, CONEXÕES E ACESSÓRIOS DE FIXAÇÃO </t>
  </si>
  <si>
    <t>TRE - 0139</t>
  </si>
  <si>
    <r>
      <rPr>
        <sz val="12"/>
        <rFont val="Calibri"/>
        <family val="2"/>
      </rPr>
      <t>PONTO DE ILUMINAÇÃO ELÉTRICA, CIRCUÍTO 2.5MM², EM PAREDE OU LAJE (ELETRODUTO FLEXÍVEL CORRUGADO AMARELO ¾”, CABOS, CONEXÕES E ACESSÓRIOS DE FIXAÇÃO)</t>
    </r>
    <r>
      <rPr>
        <sz val="12"/>
        <color rgb="FFFF0000"/>
        <rFont val="Calibri"/>
        <family val="2"/>
      </rPr>
      <t xml:space="preserve"> </t>
    </r>
  </si>
  <si>
    <t>PONTOS DE ILUMINAÇÃO</t>
  </si>
  <si>
    <t>PONTOS DE INTERRUPTOR</t>
  </si>
  <si>
    <t>TRE - 0165</t>
  </si>
  <si>
    <t>TRE - 0219</t>
  </si>
  <si>
    <t>TRE - 0157</t>
  </si>
  <si>
    <t>LUMINÁRIAS</t>
  </si>
  <si>
    <t>TRE - 0163</t>
  </si>
  <si>
    <t>LUMINÁRIA QUADRADA PAINEL LED DE EMBUTIR 24 A 26W, LUZ BRANCA (FRIA) - FORNECIMENTO E INSTALAÇÃO</t>
  </si>
  <si>
    <t>INFRAESTRUTURA PARA ANTENA V-SAT</t>
  </si>
  <si>
    <t>LUMINÁRIA QUADRADA PAINEL LED DE SOBREPOR 24 A 26W, LUZ BRANCA (FRIA) - FORNECIMENTO E INSTALAÇÃO</t>
  </si>
  <si>
    <t>QUADRO DE DISTRIBUÍÇÃO E DISJUNTORES</t>
  </si>
  <si>
    <t xml:space="preserve">MURETA PARA ENTRADA DE ENERGIA </t>
  </si>
  <si>
    <t>MALHA DE ATERRAMENTO</t>
  </si>
  <si>
    <t>HASTE DE ATERRAMENTO 5/8" PARA SPDA - FORNECIMENTO E INSTALAÇÃO</t>
  </si>
  <si>
    <t>PAREDES E PAINEIS - NÍVEL COBERTURA (DEPÓSITO E ABRIGO DA CAIXA D'ÁGUA)</t>
  </si>
  <si>
    <t>PAREDES E PAINEIS - NÍVEL COBERTURA (PLATIBANDAS)</t>
  </si>
  <si>
    <t>PAREDES E PAINEIS - NÍVEL COBERTURA (PAREDES INTERNAS DAS CALHAS)</t>
  </si>
  <si>
    <r>
      <rPr>
        <b/>
        <sz val="10"/>
        <color rgb="FF000000"/>
        <rFont val="Arial"/>
        <family val="2"/>
      </rPr>
      <t>REGULARIZAÇÃO DA SUPERFÍCIE</t>
    </r>
    <r>
      <rPr>
        <sz val="10"/>
        <color rgb="FF000000"/>
        <rFont val="Arial"/>
        <family val="2"/>
      </rPr>
      <t xml:space="preserve"> - EMBOÇO, PARA RECEBIMENTO DE CERÂMICA, EM ARGAMASSA 1:2:8, PREPARO MECÂNICO COM BETONEIRA 400L, APLICADO MANUALMENTE EM FACES INTERNAS DE PAREDES, PARA AMBIENTE COM </t>
    </r>
    <r>
      <rPr>
        <b/>
        <sz val="10"/>
        <rFont val="Arial"/>
        <family val="2"/>
      </rPr>
      <t>ÁREA MAIOR QUE 10M²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ESPESSURA 20MM</t>
    </r>
    <r>
      <rPr>
        <sz val="10"/>
        <rFont val="Arial"/>
        <family val="2"/>
      </rPr>
      <t>, COM EXECUÇÃO DE TALISCAS</t>
    </r>
  </si>
  <si>
    <r>
      <rPr>
        <b/>
        <sz val="10"/>
        <rFont val="Arial"/>
        <family val="2"/>
      </rPr>
      <t>REGULARIAÇÃO DA SUPERFÍCIE</t>
    </r>
    <r>
      <rPr>
        <sz val="10"/>
        <rFont val="Arial"/>
        <family val="1"/>
      </rPr>
      <t xml:space="preserve"> - CONTRAPISO EM ARGAMASSA TRAÇO 1:4 (CIMENTO E AREIA), PREPARO MANUAL, APLICADO EM ÁREAS SECAS SOBRE LAJE, NÃO ADERIDO, ESPESSURA 4CM. </t>
    </r>
  </si>
  <si>
    <t>REVESTIMENTOS DE PAREDES (ARGAMASSAS)</t>
  </si>
  <si>
    <t>12.1</t>
  </si>
  <si>
    <t>PINGADEIRA EM ALVENARIA DE UMA VEZ, INCLUSIVE CHAPISCO E EMBOÇO</t>
  </si>
  <si>
    <t>INSTALAÇÕES DE LÓGICA</t>
  </si>
  <si>
    <t>TRE - 0023</t>
  </si>
  <si>
    <t>TRE - 0211</t>
  </si>
  <si>
    <t>TRE - 0089</t>
  </si>
  <si>
    <t>MINI - RACK DE PAREDE EM CHAPA METÁLICA 19" - 9U x 470MM, PORTA COM VISOR EM VIDRO OU ACRÍLICO - FORNECIMENTO E INSTALAÇÃO</t>
  </si>
  <si>
    <t>INSTALAÇÕES TELEFÔNICAS</t>
  </si>
  <si>
    <t>TRE - 0212</t>
  </si>
  <si>
    <t>ELETRODUTO RÍGIDO ROSCÁVEL, PVC DN 40MM (1.1/4"), PARA CIRCUITOS TERMINAIS, INSTALADO EM FORRO - FORNECIMENTO E INSTALAÇÃO</t>
  </si>
  <si>
    <t>CURVA 90º PARA ELETRODUTO, PVC, ROSCÁVEL, DN 40MM (1.1/4"), PARA CIRCUITOS TERMINAIS, INSTALADA EM FORRO</t>
  </si>
  <si>
    <t>LUVA PARA ELETRODUTO, PVC, ROSCÁVEL, DN 40MM (1.1/4"), PARA CIRCUITOS TERMINAIS, INSTALADA EM FORRO - FORNECIMENTO E INSTALAÇÃO</t>
  </si>
  <si>
    <r>
      <t xml:space="preserve">CABO DE COBRE FLEXÍVEL ISOLADO, 2.50MM², ANTI-CHAMA 450/750V, PARA CIRCUITOS TERMINAIS - FORNECIMENTO E INSTALAÇÃO </t>
    </r>
    <r>
      <rPr>
        <b/>
        <sz val="10"/>
        <rFont val="Arial"/>
        <family val="2"/>
      </rPr>
      <t>(CABO GUIA)</t>
    </r>
  </si>
  <si>
    <t>INSTALAÇÕES HIDRÁULICAS</t>
  </si>
  <si>
    <t>INSTALAÇÕES DE AR-CONDICIONADO</t>
  </si>
  <si>
    <t>TRE - 0051</t>
  </si>
  <si>
    <t xml:space="preserve">INSTALAÇÃO DE SPLIT (EVAPORADOR E CONDENSADOR) EM PAREDE, CAPACIDADE ATÉ 30.000BTU/H, COM FORNECIMENTO COMPLETO DE MATERIAIS, EXCETO APARELHO DE AR-CONDICIONADO </t>
  </si>
  <si>
    <t>PONTO DE DRENAGEM PARA AR-CONDICIONADO, EM TUBO DE PVC SOLDÁVEL DN 25MM, INCLUSIVE CONEXÕES, RASGOS E CHUMBAMENTOS</t>
  </si>
  <si>
    <t>CAIXA D´ÁGUA EM POLIETILENO, 1000 LITROS, COM ACESSÓRIOS</t>
  </si>
  <si>
    <t>BARRILETE</t>
  </si>
  <si>
    <t>SERVIÇO DE INSTALAÇÃO DE TUBOS DE PVC SOLDÁVEL, ÁGUA FRIA, DN 50MM, INCLUSIVE CONEXÕES, CORTES E FIXAÇÕES</t>
  </si>
  <si>
    <t>REGISTRO DE ESFERA EM PVC SOLDÁVEL, DN 50MM, INSTALADO EM RESERVAÇÃO DE ÁGUA DE EDIFICAÇÃO QUE POSSUA RESERVATÓRIO DE FIBRA/FIBROCIMENTO - FORNECIMENTO E INSTALAÇÃO</t>
  </si>
  <si>
    <t>SERVIÇO DE INSTALAÇÃO DE TUBOS DE PVC SOLDÁVEL DE ÁGUA FRIA, DN 25MM, INCLUSIVE CONEXÕES, CORTES E FIXAÇÕES</t>
  </si>
  <si>
    <t>REGISTRO DE ESFERA, PVC SOLDÁVEL 25 MM, INSTALADO EM RESERVAÇÃO DE ÁGUA DE EDIFICAÇÃO QUE POSSUA RESERVATÓRIO DE FIBRA/FIBROCIMENTO</t>
  </si>
  <si>
    <t>DISTRIBUIÇÃO DE ÁGUA FRIA - LAVABO PÚBLICO</t>
  </si>
  <si>
    <t>SERVIÇO DE INSTALAÇÃO DE TUBOS DE PVC SOLDÁVEL DE ÁGUA FRIA, DN 25MM, INCLUSIVE CONEXÕES, CORTES E FIXAÇÕES (COLUNA DE ÁGUA FRIA)</t>
  </si>
  <si>
    <t xml:space="preserve">PONTO DE CONSUMO TERMINAL DE ÁGUA FRIA (SUBRAMAL) COM TUBULAÇÃO DE PVC, DN 25 MM, INSTALADO EM RAMAL DE ÁGUA, INCLUSOS RASGO E CHUMBAMENTO EM ALVENARIA. </t>
  </si>
  <si>
    <t>DISTRIBUIÇÃO DE ÁGUA FRIA - LAVABO FUNCIONÁRIOS</t>
  </si>
  <si>
    <t>INSTALAÇÕES DE ESGOTO SANITÁRIO</t>
  </si>
  <si>
    <t>RAMAL DE ESGOTO PRIMÁRIO E SECUNDÁRIO</t>
  </si>
  <si>
    <t>RAMAL DE VENTILAÇÃO</t>
  </si>
  <si>
    <r>
      <t xml:space="preserve">SERVIÇO DE INSTALAÇÃO DE TUBO DE PVC, SÉRIE NORMAL, ESGOTO PREDIAL, </t>
    </r>
    <r>
      <rPr>
        <b/>
        <sz val="10"/>
        <rFont val="Arial"/>
        <family val="2"/>
      </rPr>
      <t xml:space="preserve">DN 40 MM </t>
    </r>
    <r>
      <rPr>
        <sz val="10"/>
        <rFont val="Arial"/>
        <family val="2"/>
      </rPr>
      <t>(INSTALADO EM RAMAL DE DESCARGA OU RAMAL DE ESGOTO SANITÁRIO), INCLUSIVE CONEXÕES, CORTES E FIXAÇÕES, PARA PRÉDIOS (COMPOSIÇÃO REPRESENTATIVA)</t>
    </r>
  </si>
  <si>
    <r>
      <t xml:space="preserve">SERVIÇO DE INSTALAÇÃO DE TUBO DE PVC, SÉRIE NORMAL, ESGOTO PREDIAL, </t>
    </r>
    <r>
      <rPr>
        <b/>
        <sz val="10"/>
        <rFont val="Arial"/>
        <family val="2"/>
      </rPr>
      <t>DN 50 MM</t>
    </r>
    <r>
      <rPr>
        <sz val="10"/>
        <rFont val="Arial"/>
        <family val="2"/>
      </rPr>
      <t xml:space="preserve"> (INSTALADO EM RAMAL DE DESCARGA OU RAMAL DE ESGOTO SANITÁRIO), INCLUSIVE CONEXÕES, CORTES E FIXAÇÕES, PARA PRÉDIOS (COMPOSIÇÃO REPRESENTATIVA)</t>
    </r>
  </si>
  <si>
    <r>
      <t xml:space="preserve">SERVIÇO DE INSTALAÇÃO DE TUBO DE PVC, SÉRIE NORMAL, ESGOTO PREDIAL, </t>
    </r>
    <r>
      <rPr>
        <b/>
        <sz val="10"/>
        <rFont val="Arial"/>
        <family val="2"/>
      </rPr>
      <t>DN 100 MM</t>
    </r>
    <r>
      <rPr>
        <sz val="10"/>
        <rFont val="Arial"/>
        <family val="2"/>
      </rPr>
      <t xml:space="preserve"> (INSTALADO EM RAMAL DE DESCARGA, RAMAL DE ESGOTO SANITÁRIO, PRUMADA ESGOTO SANITÁRIO, VENTILAÇÃO OU SUB-COLETOR AÉREO), INCLUSIVE CONEXÕES E CORTES, FIXAÇÕES, PARA PRÉDIOS (COMPOSIÇÃO REPRESENTATIVA)</t>
    </r>
  </si>
  <si>
    <t>CAIXA SIFONADA PVC, DN 150x150x50MM, INCLUSIVE PROLONGAMENTO, FORNECIDA E INSTALADA EM RAMAL DE DESCARGA OU RAMAL DE ESGOTO SANITÁRIO</t>
  </si>
  <si>
    <t>GRELHA E PORTA-GRELHA QUADRADA EM METAL CROMADO, DN 150x150MM - FORNECIMENTO E INSTALAÇÃO</t>
  </si>
  <si>
    <t>TERMINAL DE VENTILAÇÃO, DN 50MM, SÉRIE NORMAL - FORNECIMENTO E INSTALAÇÃO</t>
  </si>
  <si>
    <t>CAIXAS DE INSPEÇÃO E GORDURA</t>
  </si>
  <si>
    <t>SISTEMA FOSSA/SUMIDOURO</t>
  </si>
  <si>
    <t>TANQUE SÉPTICO RETANGULAR, EM ALVENARIA COM TIJOLOS CERÂMICOS MACIÇOS, DIMENSÕES INTERNAS: 1,20x2,40x1,60m, VOLUME ÚTIL 3.546L, INCLUINDO ESCAVAÇÃO</t>
  </si>
  <si>
    <t>SUMIDOURO RETANGULAR, EM ALVENARIA COM TIJOLOS CERÂMICOS MACIÇOS, DIMENSÕES INTERNAS: 0,80x1,40x3,00M, ÁREA DE INFILTRAÇÃO 13,20M²</t>
  </si>
  <si>
    <t>INSTALAÇÕES DE ÁGUAS PLUVIAIS</t>
  </si>
  <si>
    <t>SERVIÇO DE INSTALAÇÃO DE TUBOS DE PVC, SÉRIE R, ÁGUA PLUVIAL, DN 100MM, INCLUSIVE CONEXÕES E RALO ABACAXI, CORTES E FIXAÇÕES (COMPOSIÇÃO REPRESENTATIVA)</t>
  </si>
  <si>
    <t>VIDROS PARA PORTAS DE ALUMINIO</t>
  </si>
  <si>
    <t>TRE - 0209</t>
  </si>
  <si>
    <t xml:space="preserve">VIDRO LISO COMUM TRANSPARENTE, ESPESSURA 6MM, FIXADO COM GUARNIÇÃO DE BORRACHA EPDM – FORNECIMENTO E INSTALAÇÃO </t>
  </si>
  <si>
    <t>LOUÇAS, APARELHOS E METAIS SANITÁRIOS</t>
  </si>
  <si>
    <t>VASO SANITÁRIO SIFONADO COM CAIXA ACOPLADA LOUÇA BRANCA - FORNECIMENTO E INSTALAÇÃO</t>
  </si>
  <si>
    <t>TRE - 0179</t>
  </si>
  <si>
    <t>LAVABO PÚBLICO</t>
  </si>
  <si>
    <t>LAVABO DOS FUNCIONÁRIOS</t>
  </si>
  <si>
    <t>ÁREA DE SERVIÇO</t>
  </si>
  <si>
    <t>TRE - 0218</t>
  </si>
  <si>
    <t>TORNEIRA EM METAL CROMADO ¾” COM BICO, DE PAREDE – FORNECIMENTO E INSTALAÇÃO</t>
  </si>
  <si>
    <t>TRE - 0249</t>
  </si>
  <si>
    <t>BARRA DE APOIO RETA EM AÇO INOX, COMPRIMENTO 80CM, D = 40MM (1.1/2"), PARA VASO SANITÁRIO PCD - FORNECIMENTO E INSTALAÇÃO</t>
  </si>
  <si>
    <t>TRE - 0074</t>
  </si>
  <si>
    <t>CABIDE EM METAL CROMADO - FORNECIMENTO E INSTALAÇÃO</t>
  </si>
  <si>
    <t>ENGATE FLEXÍVEL EM INOX, 1/2" x 40CM - FORNECIMENTO E INSTALAÇÃO. AF_12/2013</t>
  </si>
  <si>
    <t>TRE - 0216</t>
  </si>
  <si>
    <t>PORTA PAPEL HIGIÊNICO EM METAL CROMADO – FORNECIMENTO E INSTALAÇÃO</t>
  </si>
  <si>
    <t>SABONETEIRA PLASTICA TIPO DISPENSER PARA SABONETE LIQUIDO COM RESERVATORIO 800 A 1500 ML, INCLUSO FIXAÇÃO. AF_10/2016</t>
  </si>
  <si>
    <t>74125/2</t>
  </si>
  <si>
    <t>ESPELHO CRISTAL 4MM, COM MOLDURA EM ALUMINIO BRILHANTE (DIMENSÕES 0,60 x 1,00M)</t>
  </si>
  <si>
    <t>SABONETEIRA DE PAREDE EM METAL CROMADO, INCLUSO FIXAÇÃO.</t>
  </si>
  <si>
    <t>COPA</t>
  </si>
  <si>
    <t>ÁREA EXTERNA</t>
  </si>
  <si>
    <t>TORNEIRA PLÁSTICA 3/4" - FORNECIMENTO E INSTALAÇÃO</t>
  </si>
  <si>
    <t xml:space="preserve">APLICAÇÃO DE FUNDO SELADOR ACRÍLICO EM PAREDES, UMA DEMÃO </t>
  </si>
  <si>
    <t xml:space="preserve">APLICAÇÃO DE FUNDO SELADOR LÁTEX PVA EM PAREDES, UMA DEMÃO </t>
  </si>
  <si>
    <t>TRE - 0029</t>
  </si>
  <si>
    <t xml:space="preserve">APLICAÇÃO MANUAL DE MASSA ACRÍLICA EM PAREDES, COM ROLO PARA TEXTURA, DUAS DEMÃOS </t>
  </si>
  <si>
    <r>
      <t xml:space="preserve">APLICAÇÃO MANUAL DE PINTURA COM TINTA LÁTEX ACRÍLICA SEMI-BRILHO, EM PAREDES, DUAS DEMÃOS (TINTA ACRÍLICA PREMIUN) - </t>
    </r>
    <r>
      <rPr>
        <b/>
        <sz val="10"/>
        <rFont val="Arial"/>
        <family val="2"/>
      </rPr>
      <t>COR MARFIM</t>
    </r>
  </si>
  <si>
    <t xml:space="preserve">APLICAÇÃO DE FUNDO SELADOR ACRÍLICO EM TETO, UMA DEMÃO </t>
  </si>
  <si>
    <t xml:space="preserve">APLICAÇÃO MANUAL DE MASSA ACRÍLICA EM TETOS, COM ROLO PARA TEXTURA, DUAS DEMÃOS </t>
  </si>
  <si>
    <t>79500/2</t>
  </si>
  <si>
    <t>APLICAÇÃO DE FUNDO PREPARADOR PARA PISO - UMA DEMÃO</t>
  </si>
  <si>
    <t>LIXAMENTO MANUAL EM SUPERFÍCIES METÁLICAS EM OBRA</t>
  </si>
  <si>
    <t>PINTURA SOBRE ARGAMASSAS E CONCRETOS</t>
  </si>
  <si>
    <t>PINTURA DE GRADES DE JANELAS</t>
  </si>
  <si>
    <t>PINTURA DE GRADES DE PORTAS</t>
  </si>
  <si>
    <t>PREVENÇÃO E COMBATE À INCÊNDIO</t>
  </si>
  <si>
    <t>SINALIZAÇÃO VISUAL</t>
  </si>
  <si>
    <t>TRE - 0071</t>
  </si>
  <si>
    <t>PLACA DE IDENTIFICAÇÃO DE AMBIENTES EM ACRILICO TRANSPARENTE ADESIVADO COM DETALHE CIRCULAR, BORDA POLIDA, DIMENSÕES  25,00 x 9,50CM – PADRÃO TRE.</t>
  </si>
  <si>
    <t>PLACA DE INAUGURAÇÃO EM AÇO INOX, PINTURA EM CORROSÃO, DIMENSÕES 50 x 40CM (L x A) - FORNECIMENTO E INSTALAÇÃO</t>
  </si>
  <si>
    <t>TRE - 0097</t>
  </si>
  <si>
    <t>TRE - 0098</t>
  </si>
  <si>
    <t>LIMPEZA FINAL DA OBRA</t>
  </si>
  <si>
    <t>LIMPEZA DE PISO CERÂMICO OU PORCELANATO COM VASSOURA A SECO</t>
  </si>
  <si>
    <t>LIMPEZA DE PISO CERÂMICO OU PORCELANATO UTILIZANDO ÁCIDO MURIÁTICO</t>
  </si>
  <si>
    <t>LIMPEZA DE REVESTIMENTO CERÂMICO EM PAREDE UTILIZANDO ÁCIDO MURIÁTICO</t>
  </si>
  <si>
    <t>LIMPEZA DE FORRO REMOVÍVEL COM PANO ÚMIDO</t>
  </si>
  <si>
    <t>PLACA DA OBRA EM CHAPA GALVANIZADA ADESIVADA, PADRÃO CREA-AM, DIMENSÕES 1,20 x 1,00 (L x A)</t>
  </si>
  <si>
    <t>TRE - 0080</t>
  </si>
  <si>
    <r>
      <t xml:space="preserve">REATERRO MANUAL APILOADO COM SOQUETE </t>
    </r>
    <r>
      <rPr>
        <b/>
        <sz val="10"/>
        <color rgb="FF000000"/>
        <rFont val="Arial"/>
        <family val="2"/>
      </rPr>
      <t>(FUNDAÇÕES)</t>
    </r>
  </si>
  <si>
    <r>
      <t xml:space="preserve">PILARETE OU CINTA EM CONCRETO ARMADO (FÔRMA, ARMADURA E CONCRETO) - 10 x 20CM - </t>
    </r>
    <r>
      <rPr>
        <b/>
        <sz val="10"/>
        <rFont val="Arial"/>
        <family val="1"/>
      </rPr>
      <t>PILARETES DAS PLATIBANDAS</t>
    </r>
  </si>
  <si>
    <t>TRE - 0168</t>
  </si>
  <si>
    <t xml:space="preserve">REVESTIMENTO EM PASTILHAS CERÂMICAS 5x5cm, EM PINGADEIRA DE ALVENARIA DE UMA VEZ </t>
  </si>
  <si>
    <t>TRE - 0263</t>
  </si>
  <si>
    <r>
      <rPr>
        <b/>
        <sz val="10"/>
        <rFont val="Arial"/>
        <family val="1"/>
      </rPr>
      <t>IMPERMEABILIZAÇÃO DE CALHA DE CONCRETO</t>
    </r>
    <r>
      <rPr>
        <sz val="10"/>
        <rFont val="Arial"/>
        <family val="1"/>
      </rPr>
      <t xml:space="preserve"> COM MANTA ASFÁLTICA, UMA CAMADA, INCLUISVE APLICAÇÃO DE PRIMER ASFÁLTICO, E = 3MM  </t>
    </r>
    <r>
      <rPr>
        <b/>
        <sz val="10"/>
        <rFont val="Arial"/>
        <family val="1"/>
      </rPr>
      <t>(TIPO III, CLASSE B, ACABAMENTO PP)</t>
    </r>
  </si>
  <si>
    <r>
      <rPr>
        <b/>
        <sz val="10"/>
        <rFont val="Arial"/>
        <family val="1"/>
      </rPr>
      <t>IMPERMEABILIZAÇÃO DE RALOS OU PASSAGENS DE TUBOS</t>
    </r>
    <r>
      <rPr>
        <sz val="10"/>
        <rFont val="Arial"/>
        <family val="1"/>
      </rPr>
      <t xml:space="preserve"> COM MANTA ASFÁLTICA, INCLUISVE APLICAÇÃO DE PRIMER ASFÁLTICO, E = 3MM </t>
    </r>
    <r>
      <rPr>
        <b/>
        <sz val="10"/>
        <rFont val="Arial"/>
        <family val="1"/>
      </rPr>
      <t>(TIPO III, CLASSE B, ACABAMENTO PP)</t>
    </r>
  </si>
  <si>
    <t>TRAMA DE AÇO COMPOSTA POR TERÇAS PARA TELHADOS DE ATÉ DUAS ÁGUAS PARA TELHA ONDULADA OU TRAPEZOIDAL DE FIBROCIMENTO, METÁLICA, PLÁSTICA OU TERMOACÚSTICA, INCLUSO TRANSPORTE VERTICAL</t>
  </si>
  <si>
    <t>RUFO EM CHAPA DE AÇO GALVANIZADA Nº 20 (E = 0.95MM) PARA TELHADO, LARGURA LIVRE 35CM, CHUMBADO EM ALVENARIA OU CONCRETO</t>
  </si>
  <si>
    <t>TRE - 0265</t>
  </si>
  <si>
    <t>FABRICAÇÃO E INSTALAÇÃO DE TESOURA (INTEIRA OU MEIA) EM AÇO, VÃOS MAIORES QUE 6,00M E MENORES QUE 12,00M, INCLUSO IÇAMENTO</t>
  </si>
  <si>
    <t>KG</t>
  </si>
  <si>
    <t>TRE - 0266</t>
  </si>
  <si>
    <t>TRE - 0269</t>
  </si>
  <si>
    <t>JANELAS DE ALUMINIO COM VIDRO</t>
  </si>
  <si>
    <t>TRE - 0154</t>
  </si>
  <si>
    <t>TRE - 0272</t>
  </si>
  <si>
    <t>TRE - 0273</t>
  </si>
  <si>
    <t xml:space="preserve">GRADE FIXA EM METALON COM REQUADRO PEÇAS DE 40x40x1.50MM, MONTANTE CENTRAL EM PEÇAS DE 20x20x1.50MM E BARRAS HORIZONTAIS EM PEÇAS DE 40x20x1.50MM, FIXADAS NO MÁXIMO A CADA 6,00CM (FACE A FACE) </t>
  </si>
  <si>
    <t>TRE - 0276</t>
  </si>
  <si>
    <t>TRE - 0278</t>
  </si>
  <si>
    <t>TRE - 0279</t>
  </si>
  <si>
    <t>TRE - 0280</t>
  </si>
  <si>
    <t>LUMINÁRIA DE EMERGÊNCIA - FORNECIMENTO E INSTALAÇÃO</t>
  </si>
  <si>
    <t>CORDOALHA DE COBRE NU, 16MM², ENTERRADA, COM CONECTOR, INCLUSIVE ABERTURA E REATERRO DE VALAS - FORNECIMENTO E INSTALAÇÃO</t>
  </si>
  <si>
    <t>TRE - 0281</t>
  </si>
  <si>
    <t>TRE - 0282</t>
  </si>
  <si>
    <t>CAIXA DE INSPEÇÃO PARA ATERRAMENTO, CIRCULAR, EM POLIETILENO, DIÂMETRO INTERNO 30CM</t>
  </si>
  <si>
    <t>TRE - 0283</t>
  </si>
  <si>
    <t>TRE - 0088</t>
  </si>
  <si>
    <t>ELETROCALHA METÁLICA PERFURADA 150 x 100 x 300MM, SEM TAMPA, FIXADA EM LAJE - FORNECIMENTO E INSTALAÇÃO</t>
  </si>
  <si>
    <t>EMENDA INTERNA "U"  150 x 100MM PERFURADA PARA ELETROCALHA METÁLICA - FORNECIMENTO E INSTALAÇÃO</t>
  </si>
  <si>
    <t>TRE - 0285</t>
  </si>
  <si>
    <t>QUADRO DE DISTRIBUIÇÃO PARA TELEFONE Nº 2 - 20 x 20 x 12CM - EM CHAPA METÁLICA DE EMBUTIR, SEM ACESSÓRIOS, PADRÃO TELEBRÁS - FORNECIMENTO E INSTALAÇÃO</t>
  </si>
  <si>
    <t>73749/1</t>
  </si>
  <si>
    <t>CAIXA ENTERRADA PARA INSTALAÇÕES TELEFÔNICAS TIPO R1, 60 x 35 x 50CM, EM BLOCO DE CONCRETO ESTRUTURAL</t>
  </si>
  <si>
    <t>TAMPA DE FERRO FUNDIDO PARA CAIXA R1, PADRÃO TELEBRÁS COMPLETO - FORNECIMENTO E INSTALAÇÃO</t>
  </si>
  <si>
    <t xml:space="preserve">ELETRODUTO RÍGIDO ROSCÁVEL, PVC DN 25MM (3/4"), PARA CIRCUITOS TERMINAIS, INSTALADO EM PAREDE </t>
  </si>
  <si>
    <t>CABO TELEFÔNICO CCI - 50, 1 PAR, INSTALADO EM ENTRADA DE EDIFICAÇÃO - FORNECIMENTO E INSTALAÇÃO</t>
  </si>
  <si>
    <t>REATERRO MANUAL APILOADO COM SOQUETE</t>
  </si>
  <si>
    <t>SERVIÇO DE MONTAGEM DE QUADRO TELEFÔNICO Nº 2, INCLUINDO ACESSÓRIOS TIPO BLOCOS BARGOA, SUPORTES E CONECTORES</t>
  </si>
  <si>
    <t>PATCH PANEL 24 PORTAS, CATEGORIA 6 - FORNECIMENTO E INSTALAÇÃO, INCLUSIVE IDENTIFICAÇÃO DOS PONTOS</t>
  </si>
  <si>
    <t>TRE - 0286</t>
  </si>
  <si>
    <t>DISTRIBUIÇÃO DE ÁGUA FRIA - COPA</t>
  </si>
  <si>
    <t>TRE - 0290</t>
  </si>
  <si>
    <t>TRE - 0291</t>
  </si>
  <si>
    <t>TRE - 0292</t>
  </si>
  <si>
    <t>TRE - 0296</t>
  </si>
  <si>
    <r>
      <t xml:space="preserve">BITE DE GRANITO COM BORDAS RETAS POLIDAS, ASSENTADO EM PISO - 5,00 x 2,00CM </t>
    </r>
    <r>
      <rPr>
        <b/>
        <sz val="10"/>
        <rFont val="Arial"/>
        <family val="2"/>
      </rPr>
      <t>(GRANITO BRANCO SIENA)</t>
    </r>
  </si>
  <si>
    <r>
      <t xml:space="preserve">PEITORIL EM GRANITO (PEDRA DUPLA ASSENTADA EM DOIS NÍVEIS), LARGURA TOTAL 20CM, ESPESSURA 2,00CM, ASSENTADO COM ARGAMASSA COLANTE </t>
    </r>
    <r>
      <rPr>
        <b/>
        <sz val="10"/>
        <color rgb="FF000000"/>
        <rFont val="Arial"/>
        <family val="2"/>
      </rPr>
      <t>(GRANITO BRANCO SIENA)</t>
    </r>
  </si>
  <si>
    <t>TRE - 0299</t>
  </si>
  <si>
    <t>ESPELHO PARA PCD, LAPIDADO, COLADO SOBRE ESTRUTURA DE MADEIRA INCLINADA, INCLUSIVE PINTURA EM VERNIZ, DIMENSÕES 0,60 x 1,00M - FORNECIMENTO E INSTALAÇÃO</t>
  </si>
  <si>
    <t>TRE - 0300</t>
  </si>
  <si>
    <t>VÁLVULA EM METAL CROMADO 1.1/2" X 1.1/2" PARA TANQUE OU LAVATÓRIO, COM OU SEM LADRÃO - FORNECIMENTO E INSTALAÇÃO</t>
  </si>
  <si>
    <t>SIFÃO DO TIPO FLEXÍVEL EM PVC 1" X 1.1/2" - FORNECIMENTO E INSTALAÇÃO</t>
  </si>
  <si>
    <t>TRE - 0301</t>
  </si>
  <si>
    <t>CHUVEIRO METÁLICO DE PAREDE, COM BRAÇO/CANO, SEM DESVIADOR - FORNECIMENTO E INSTALAÇÃO</t>
  </si>
  <si>
    <t>TRE - 0302</t>
  </si>
  <si>
    <t xml:space="preserve">ENGATE FLEXÍVEL EM INOX, 1/2" x 40CM - FORNECIMENTO E INSTALAÇÃO. </t>
  </si>
  <si>
    <t>REGISTRO DE PRESSÃO, LATÃO, ROSCÁVEL, 3/4" - FORNECIDO E INSTALADO EM RAMAL DE ÁGUA</t>
  </si>
  <si>
    <t>TRE - 0303</t>
  </si>
  <si>
    <t>TORNEIRA PARA TANQUE, DE PAREDE, COM BICO, METAL CROMADO – FORNECIMENTO E INSTALAÇÃO</t>
  </si>
  <si>
    <r>
      <t xml:space="preserve">APLICAÇÃO MANUAL DE PINTURA COM TINTA LÁTEX ACRÍLICA SEMI-BRILHO, EM PAREDES, DUAS DEMÃOS (TINTA ACRÍLICA PREMIUN) - </t>
    </r>
    <r>
      <rPr>
        <b/>
        <sz val="10"/>
        <rFont val="Arial"/>
        <family val="2"/>
      </rPr>
      <t>COR MARROM</t>
    </r>
  </si>
  <si>
    <t>TRE - 0304</t>
  </si>
  <si>
    <t>TRE - 0305</t>
  </si>
  <si>
    <r>
      <t xml:space="preserve">PINTURA ACRÍLICA EM PISO CIMENTADO, TRÊS DEMÃOS - </t>
    </r>
    <r>
      <rPr>
        <b/>
        <sz val="10"/>
        <rFont val="Arial"/>
        <family val="2"/>
      </rPr>
      <t>COR CONCRETO</t>
    </r>
  </si>
  <si>
    <r>
      <t xml:space="preserve">APLICAÇÃO MANUAL DE PINTURA COM TINTA LÁTEX ACRÍLICA SEMI-BRILHO EM TETO, DUAS DEMÃOS (TINTA ACRÍLICA PREMIUN) - </t>
    </r>
    <r>
      <rPr>
        <b/>
        <sz val="10"/>
        <rFont val="Arial"/>
        <family val="2"/>
      </rPr>
      <t>COR MARFIM</t>
    </r>
  </si>
  <si>
    <r>
      <t xml:space="preserve">ENCARREGADO GERAL COM ENCARGOS COMPLEMENTARES </t>
    </r>
    <r>
      <rPr>
        <b/>
        <sz val="10"/>
        <rFont val="Arial"/>
        <family val="2"/>
      </rPr>
      <t>(MENSALISTA - LEIS SOCIAIS 48,92%)</t>
    </r>
  </si>
  <si>
    <t>DATA:</t>
  </si>
  <si>
    <t>1.1</t>
  </si>
  <si>
    <t>1.2</t>
  </si>
  <si>
    <t>1.3</t>
  </si>
  <si>
    <t>TRE - 0306</t>
  </si>
  <si>
    <t>PLACA DE SINALIZAÇÃO DE EXTINTOR, FOTOLUMINESCENTE, QUADRADA 20 x 20CM, EM PVC 2MM, ANTICHAMAS (SÍMBOLOS, CORES E PICTOGRAMAS CONFORME NBR 13434)</t>
  </si>
  <si>
    <t>TRE - 0307</t>
  </si>
  <si>
    <t>PLACA DE SINALIZAÇÃO DE SAÍDA DE EMERGÊNCIA, FOTOLUMINESCENTE, DIMENSÕES 13 x 26CM, EM PVC 2MM, ANTICHAMAS (SÍMBOLOS, CORES E PICTOGRAMAS CONFORME NBR 13434)</t>
  </si>
  <si>
    <t>TRE - 0308</t>
  </si>
  <si>
    <t>LOGOMARCA DO TRE, EM CHAPAS DE ACM (CORES VERDE, AMARELO E AZUL), ALTURA 1,00M, ESTRUTURADA SOBRE PERFIS DE ALUMINIO - FORNECIMENTO E INSTALAÇÃO</t>
  </si>
  <si>
    <t>TRE - 0309</t>
  </si>
  <si>
    <t>TRE - 0310</t>
  </si>
  <si>
    <t>SERVIÇOS DIVERSOS</t>
  </si>
  <si>
    <t>TRE  - 0021</t>
  </si>
  <si>
    <t>ESCADA TIPO MARINHEIRO COM GAIOLA DE PROTEÇÃO, CONSTITUÍDA DE BARRAS CHATAS METÁLICAS E TUBOS GALVANIZADOS 1”, CHUMBAMENTO COM ARGMASSA</t>
  </si>
  <si>
    <t>TRE - 0311</t>
  </si>
  <si>
    <t>EXECUÇÃO DE TUBOS DE PASSAGEM EM PVC (BUZINOTES), DIÂMETRO 50MM, EM PAREDE DE ALVENARIA</t>
  </si>
  <si>
    <t>H</t>
  </si>
  <si>
    <t>4.1</t>
  </si>
  <si>
    <t>4.2</t>
  </si>
  <si>
    <t>4.3</t>
  </si>
  <si>
    <t>LIMPEZA PRELIMINAR DA ESTRUTURA EXISTENTE</t>
  </si>
  <si>
    <t xml:space="preserve">PONTO DE INTURRUPTOR INDIVIDUAL TREE-WAY EM PAREDE, CIRCUÍTO 2.50MM², INCLUINDO INTERRUPTOR PARALELO, ELETRODUTO CORRUGADO FLEXÍVEL EM PVC, CABOS, CAIXAS, RASGO, QUEBRA E CHUMBAMENTO </t>
  </si>
  <si>
    <t xml:space="preserve">PONTO DE INTERRUPTOR DUPLO SIMPLES EM PAREDE, CIRCUÍTO 2.50MM², INCLUINDO INTERRUPTOR DUPLO, CAIXA, ELETRODUTO PVC FLEXÍVEL CORRUGADO ¾", CABOS, RASGO, QUEBRA E CHUMBAMENTO </t>
  </si>
  <si>
    <t>PONTO DE INTERRUPTOR INDIVIDUAL SIMPLES EM PAREDE, CIRCUÍTO 2.50MM², INCLUINDO INTERRUPTOR INDIVIDUAL, CAIXA, ELETRODUTO PVC FLEXÍVEL CORRUGADO ¾", CABOS, RASGO, QUEBRA E CHUMBAMENTO</t>
  </si>
  <si>
    <r>
      <rPr>
        <b/>
        <sz val="10"/>
        <rFont val="Arial"/>
        <family val="2"/>
      </rPr>
      <t>PONTO DE TOMADA ALTA 20A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INDIVIDUAL, BIFÁSICA</t>
    </r>
    <r>
      <rPr>
        <sz val="10"/>
        <rFont val="Arial"/>
        <family val="2"/>
      </rPr>
      <t xml:space="preserve">, EM PAREDE, CIRCUÍTO 4.00MM², INCLUINDO TOMADA 20A/250V, CAIXA, ELETRODUTO FLEXÍVEL CORRUGADO ¾”, CABO, RASGO, QUEBRA E CHUMBAMENTO </t>
    </r>
  </si>
  <si>
    <t xml:space="preserve">PONTO DE TOMADA TELEFÔNICA EM PAREDE, INCLUINDO TOMADA RJ11, CAIXA, CONEXÕES, ELETRODUTO CORRUGADO PVC FLEXÍVEL ¾”, CABO UTP CAT. 6, RASGO, QUEBRA E CHUMBAMENTO </t>
  </si>
  <si>
    <r>
      <t xml:space="preserve">ELETRODUTO RÍGIDO ROSCÁVEL, PVC, DN 50MM (1.1/2") - FORNECIMENTO E INSTALAÇÃO </t>
    </r>
    <r>
      <rPr>
        <b/>
        <sz val="10"/>
        <rFont val="Arial"/>
        <family val="2"/>
      </rPr>
      <t>(ELETRODUTO APARENTE PARA DESCIDA DOS CABOS ATÉ O RACK)</t>
    </r>
  </si>
  <si>
    <r>
      <t xml:space="preserve">SERVIÇO DE INSTALAÇÃO DE TUBO DE PVC, SÉRIE NORMAL, ESGOTO PREDIAL, </t>
    </r>
    <r>
      <rPr>
        <b/>
        <sz val="10"/>
        <rFont val="Arial"/>
        <family val="2"/>
      </rPr>
      <t>DN 50MM</t>
    </r>
    <r>
      <rPr>
        <sz val="10"/>
        <rFont val="Arial"/>
        <family val="2"/>
      </rPr>
      <t xml:space="preserve"> (INSTALADO EM RAMAL DE DESCARGA OU RAMAL DE ESGOTO SANITÁRIO), INCLUSIVE CONEXÕES, CORTES E FIXAÇÕES, PARA PRÉDIOS (COMPOSIÇÃO REPRESENTATIVA)</t>
    </r>
  </si>
  <si>
    <t>6.1</t>
  </si>
  <si>
    <t>CHAPISCO APLICADO NO TETO, COM COLHER DE PEDREIRO, ARGAMASSA TRAÇO 1:3 COM PREPARO EM BETONEIRA 400L</t>
  </si>
  <si>
    <t>ESCAVAÇÃO MANUAL DE VALA COM PROFUNDIDADE MENOR OU IGUAL A 1,30M</t>
  </si>
  <si>
    <r>
      <t>ENGENHEIRO CIVIL PLENO COM ENCARGOS COMPLEMENTARES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(HORISTA - LEIS SOCIAIS 48,92%)</t>
    </r>
  </si>
  <si>
    <r>
      <t xml:space="preserve">ARMAÇÃO DE PILAR OU VIGA DE ESTRUTURA CONVENCIONAL DE CONCRETO ARMADO EM EDIFICAÇÃO TÉRREA, UTILIZANDO CA-50 DE </t>
    </r>
    <r>
      <rPr>
        <b/>
        <sz val="10"/>
        <color rgb="FF000000"/>
        <rFont val="Arial"/>
        <family val="2"/>
      </rPr>
      <t>10.0MM</t>
    </r>
    <r>
      <rPr>
        <sz val="10"/>
        <color rgb="FF000000"/>
        <rFont val="Arial"/>
        <family val="1"/>
      </rPr>
      <t xml:space="preserve"> - MONTAGEM</t>
    </r>
  </si>
  <si>
    <r>
      <t xml:space="preserve">ARMAÇÃO DE PILAR OU VIGA DE ESTRUTURA CONVENCIONAL DE CONCRETO ARMADO EM EDIFICAÇÃO TÉRREA, UTILIZANDO CA-60 DE </t>
    </r>
    <r>
      <rPr>
        <b/>
        <sz val="10"/>
        <color rgb="FF000000"/>
        <rFont val="Arial"/>
        <family val="2"/>
      </rPr>
      <t>5.0MM</t>
    </r>
    <r>
      <rPr>
        <sz val="10"/>
        <color rgb="FF000000"/>
        <rFont val="Arial"/>
        <family val="1"/>
      </rPr>
      <t xml:space="preserve"> - MONTAGEM</t>
    </r>
  </si>
  <si>
    <t>TRE - 0314</t>
  </si>
  <si>
    <t xml:space="preserve">CONCRETAGEM DE SAPATAS, FCK 25 MPA, COM USO DE JERICA, LANÇAMENTO, ADENSAMENTO E ACABAMENTO </t>
  </si>
  <si>
    <t>TRE - 0315</t>
  </si>
  <si>
    <t xml:space="preserve">CONCRETAGEM DE BLOCOS DE COROAMENTO E VIGAS BALDRAME, FCK 25 MPA, COM USO DE JERICA, LANÇAMENTO, ADENSAMENTO E ACABAMENTO </t>
  </si>
  <si>
    <t>8.2.1</t>
  </si>
  <si>
    <t>8.2.2</t>
  </si>
  <si>
    <t>8.3.1</t>
  </si>
  <si>
    <t>8.3.2</t>
  </si>
  <si>
    <t>9.1</t>
  </si>
  <si>
    <t>9.2.1</t>
  </si>
  <si>
    <t>9.2</t>
  </si>
  <si>
    <t>9.1.1</t>
  </si>
  <si>
    <t>9.1.2</t>
  </si>
  <si>
    <t>9.2.2</t>
  </si>
  <si>
    <t>9.2.3</t>
  </si>
  <si>
    <t>9.3</t>
  </si>
  <si>
    <t>9.3.1</t>
  </si>
  <si>
    <t>9.3.2</t>
  </si>
  <si>
    <t>CONCRETO FCK = 25MPA, TRAÇO 1:2,3:2,7 (CIMENTO/AREIA MÉDIA/BRITA 1) - PREPARO MECÂNICO COM BETONEIRA 400L</t>
  </si>
  <si>
    <t>12.1.1</t>
  </si>
  <si>
    <t>12.2</t>
  </si>
  <si>
    <t>12.2.1</t>
  </si>
  <si>
    <t>12.2.2</t>
  </si>
  <si>
    <t>12.3</t>
  </si>
  <si>
    <t>12.3.1</t>
  </si>
  <si>
    <t>12.3.2</t>
  </si>
  <si>
    <r>
      <t xml:space="preserve">PILARETE OU CINTA EM CONCRETO ARMADO (FÔRMA, ARMADURA E CONCRETO) - 10 x 20CM - </t>
    </r>
    <r>
      <rPr>
        <b/>
        <sz val="10"/>
        <rFont val="Arial"/>
        <family val="1"/>
      </rPr>
      <t>PILARETES DA ALVENARIA DA ESCADA MARINHEIRO</t>
    </r>
  </si>
  <si>
    <t>12.4</t>
  </si>
  <si>
    <t>12.4.1</t>
  </si>
  <si>
    <t>13.1</t>
  </si>
  <si>
    <t>13.1.1</t>
  </si>
  <si>
    <t>13.1.2</t>
  </si>
  <si>
    <t>13.2</t>
  </si>
  <si>
    <t>13.2.1</t>
  </si>
  <si>
    <t>13.3</t>
  </si>
  <si>
    <r>
      <t xml:space="preserve">EMBOÇO, PARA RECEBIMENTO DE CERÂMICA, EM ARGAMASSA 1:2:8, PREPARO MECÂNICO COM BETONEIRA 400L, APLICADO MANUALMENTE EM </t>
    </r>
    <r>
      <rPr>
        <b/>
        <sz val="10"/>
        <rFont val="Arial"/>
        <family val="2"/>
      </rPr>
      <t>FACES INTERNAS DE PAREDES</t>
    </r>
    <r>
      <rPr>
        <sz val="10"/>
        <rFont val="Arial"/>
        <family val="2"/>
      </rPr>
      <t>, PARA AMBIENTE COM ÁREA ENTRE 5 E 10M², ESPESSURA 20MM, COM EXECUÇÃO DE TALISCAS</t>
    </r>
  </si>
  <si>
    <t>13.3.1</t>
  </si>
  <si>
    <t>13.4</t>
  </si>
  <si>
    <t>13.4.1</t>
  </si>
  <si>
    <r>
      <t xml:space="preserve">CHAPISCO APLICADO EM ALVENARIA, </t>
    </r>
    <r>
      <rPr>
        <b/>
        <sz val="10"/>
        <color rgb="FF000000"/>
        <rFont val="Arial"/>
        <family val="2"/>
      </rPr>
      <t>SEM PRESENÇA DE VÃOS</t>
    </r>
    <r>
      <rPr>
        <sz val="10"/>
        <color rgb="FF000000"/>
        <rFont val="Arial"/>
        <family val="2"/>
      </rPr>
      <t xml:space="preserve">, E EM ESTRUTURAS DE CONCRETO DE </t>
    </r>
    <r>
      <rPr>
        <b/>
        <sz val="10"/>
        <color rgb="FF000000"/>
        <rFont val="Arial"/>
        <family val="2"/>
      </rPr>
      <t>FACHADA</t>
    </r>
    <r>
      <rPr>
        <sz val="10"/>
        <color rgb="FF000000"/>
        <rFont val="Arial"/>
        <family val="2"/>
      </rPr>
      <t>, COM COLHER DE PEDREIRO. ARGAMASSA TRAÇO 1:3 COM PREPARO EM BETONEIRA 400L</t>
    </r>
  </si>
  <si>
    <t>13.4.2</t>
  </si>
  <si>
    <t>13.5</t>
  </si>
  <si>
    <t>13.5.1</t>
  </si>
  <si>
    <t>13.5.2</t>
  </si>
  <si>
    <t>REVESTIMENTOS INTERNOS DO DEPÓSITO DA COBERTURA</t>
  </si>
  <si>
    <t>REVESTIMENTOS EXTERNOS DO DEPÓSITO E ABRIGO DA CAIXA D´ÁGUA</t>
  </si>
  <si>
    <t>REVESTIMENTOS DAS PLATIBANDAS</t>
  </si>
  <si>
    <t>14.1</t>
  </si>
  <si>
    <t>REVESTIMENTOS CERÂMICOS EM PAREDES INTERNAS - TÉRREO</t>
  </si>
  <si>
    <t>TRE - 0316</t>
  </si>
  <si>
    <t>REVESTIMENTO CERÂMICO PARA PAREDES INTERNAS COM PLACA DE PORCELANATO FORMATO RETANGULAR, COM ÁREA UNITÁRIA ATÉ 2025CM², ACABAMENTO POLIDO, BORDA RETIFICADA, COR BRANCO OU BEGE, A MEIA ALTURA DAS PAREDES</t>
  </si>
  <si>
    <r>
      <t xml:space="preserve">REVESTIMENTO CERÂMICO PARA PAREDES EXTERNAS EM PASTILHAS CERÂMICAS 5 X 5CM, ALINHADAS A PRUMO, APLICADOS EM PANOS SEM VÃOS - </t>
    </r>
    <r>
      <rPr>
        <b/>
        <sz val="10"/>
        <rFont val="Arial"/>
        <family val="2"/>
      </rPr>
      <t>COR BRANCO</t>
    </r>
  </si>
  <si>
    <t>14.2</t>
  </si>
  <si>
    <r>
      <t xml:space="preserve">REVESTIMENTO CERÂMICO PARA PAREDES INTERNAS COM PLACA TIPO ESMALTADA DE DIMENSÕES </t>
    </r>
    <r>
      <rPr>
        <b/>
        <sz val="10"/>
        <color rgb="FF000000"/>
        <rFont val="Arial"/>
        <family val="2"/>
      </rPr>
      <t>33 X 45CM</t>
    </r>
    <r>
      <rPr>
        <sz val="10"/>
        <color rgb="FF000000"/>
        <rFont val="Arial"/>
        <family val="2"/>
      </rPr>
      <t xml:space="preserve">, APLICADAS EM AMBIENTES DE </t>
    </r>
    <r>
      <rPr>
        <sz val="10"/>
        <rFont val="Arial"/>
        <family val="2"/>
      </rPr>
      <t>ÁREA MAIOR QUE 5M²</t>
    </r>
    <r>
      <rPr>
        <sz val="10"/>
        <color rgb="FF000000"/>
        <rFont val="Arial"/>
        <family val="2"/>
      </rPr>
      <t xml:space="preserve"> NA ALTURA INTEIRA DAS PAREDES</t>
    </r>
  </si>
  <si>
    <r>
      <t>REVESTIMENTO CERÂMICO PARA PAREDES EXTERNAS EM PASTILHAS CERÂMICAS 5 X 5CM, ALINHADAS A PRUMO, APLICADOS EM PANOS SEM VÃOS -</t>
    </r>
    <r>
      <rPr>
        <b/>
        <sz val="10"/>
        <rFont val="Arial"/>
        <family val="2"/>
      </rPr>
      <t xml:space="preserve"> COR MARROM</t>
    </r>
  </si>
  <si>
    <t>REVESTIMENTOS CERÂMICOS EM PAREDES EXTERNAS DO DEPÓSITO/ABRIGO - COBERTURA</t>
  </si>
  <si>
    <t>TRE - 0317</t>
  </si>
  <si>
    <t>REVESTIMENTO CERÂMICO PARA PAREDES EXTERNAS EM PASTILHAS CERÂMICAS 5 X 5CM, ALINHADAS A PRUMO, APLICADOS EM PANOS SEM VÃOS - COR BRANCO</t>
  </si>
  <si>
    <t>REVESTIMENTOS CERÂMICOS DAS PLATIBANDAS - COBERTURA</t>
  </si>
  <si>
    <t>15.1</t>
  </si>
  <si>
    <t>TRE - 0011</t>
  </si>
  <si>
    <t>15.2</t>
  </si>
  <si>
    <t>16.1</t>
  </si>
  <si>
    <t>16.1.1</t>
  </si>
  <si>
    <t>IMPERMEABILIZAÇÃO DA CALHAS DE CONCRETO (PAREDES E FUNDO)</t>
  </si>
  <si>
    <t>16.1.2</t>
  </si>
  <si>
    <t>16.1.3</t>
  </si>
  <si>
    <t>16.1.4</t>
  </si>
  <si>
    <t>16.1.5</t>
  </si>
  <si>
    <t>16.2</t>
  </si>
  <si>
    <t>IMPERMEABILIZAÇÃO DO ABRIGO DA CAIXA D'ÁGUA (PAREDES E FUNDO)</t>
  </si>
  <si>
    <t>16.2.1</t>
  </si>
  <si>
    <t>16.2.2</t>
  </si>
  <si>
    <t>16.2.3</t>
  </si>
  <si>
    <t>16.2.4</t>
  </si>
  <si>
    <t>16.2.5</t>
  </si>
  <si>
    <t>IMPERMEABILIZAÇÃO DA LAJE DA ANTENA</t>
  </si>
  <si>
    <t>17.1</t>
  </si>
  <si>
    <r>
      <t xml:space="preserve">TELHAMENTO COM TELHA DE AÇO/ALUMINIO </t>
    </r>
    <r>
      <rPr>
        <b/>
        <sz val="10"/>
        <rFont val="Arial"/>
        <family val="2"/>
      </rPr>
      <t>(TELHA GALVALUME)</t>
    </r>
    <r>
      <rPr>
        <sz val="10"/>
        <rFont val="Arial"/>
        <family val="1"/>
      </rPr>
      <t>, E = 0.50mm, COM ATÉ DUAS ÁGUAS, INCLUSO IÇAMENTO</t>
    </r>
  </si>
  <si>
    <t>CUMEEIRA PARA TELHA TRAPEZOIDAL GALVALUME, E = 0.50MM, ALTURA 40MM</t>
  </si>
  <si>
    <t>17.2</t>
  </si>
  <si>
    <t>18.1</t>
  </si>
  <si>
    <r>
      <t xml:space="preserve">LASTRO DE CONCRETO ESTRUTURAL FCK 20MPA, </t>
    </r>
    <r>
      <rPr>
        <b/>
        <sz val="10"/>
        <rFont val="Arial"/>
        <family val="2"/>
      </rPr>
      <t>ALTURA 10CM</t>
    </r>
    <r>
      <rPr>
        <sz val="10"/>
        <rFont val="Arial"/>
        <family val="1"/>
      </rPr>
      <t>, APLICADO EM PISO</t>
    </r>
  </si>
  <si>
    <t>18.2</t>
  </si>
  <si>
    <r>
      <t xml:space="preserve">ESCAVAÇÃO MANUAL DE VALA COM PROFUNDIDADE MENOR OU IGUAL A 1,30M </t>
    </r>
    <r>
      <rPr>
        <b/>
        <sz val="10"/>
        <rFont val="Arial"/>
        <family val="2"/>
      </rPr>
      <t>(PARA ALVENARIA DE UMA VEZ)</t>
    </r>
  </si>
  <si>
    <t>CHAPISCO APLICADO EM ALVENARIA, SEM PRESENÇA DE VÃOS, E EM ESTRUTURAS DE CONCRETO DE FACHADA, COM COLHER DE PEDREIRO. ARGAMASSA TRAÇO 1:3 COM PREPARO EM BETONEIRA 400L</t>
  </si>
  <si>
    <t>19.1</t>
  </si>
  <si>
    <t>RODAPÉ CERÂMICO DE 7CM DE ALTURA COM PLACAS ESMALTADA EXTRA DE DIMENSÕES 45x45CM</t>
  </si>
  <si>
    <t>20.1</t>
  </si>
  <si>
    <t>21.1</t>
  </si>
  <si>
    <r>
      <rPr>
        <b/>
        <sz val="10"/>
        <rFont val="Arial"/>
        <family val="2"/>
      </rPr>
      <t xml:space="preserve">PORTA CEGA DE ALUMINIO BRANCO </t>
    </r>
    <r>
      <rPr>
        <sz val="10"/>
        <rFont val="Arial"/>
        <family val="2"/>
      </rPr>
      <t>DE GIRO COM LAMBRI LISO NAS DUAS FACES, COMPLETA (DOBRADIÇAS E FECHADURA), COM GUARNIÇÃO, FIXAÇÃO COM PARAFUSOS (PERFIL DE 25MM) -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FORNECIMENTO E INSTALAÇÃO</t>
    </r>
  </si>
  <si>
    <r>
      <rPr>
        <b/>
        <sz val="10"/>
        <rFont val="Arial"/>
        <family val="2"/>
      </rPr>
      <t>PORTA MISTA (CEGA + VÃO PARA VIDRO) DE ALUMINIO BRANCO</t>
    </r>
    <r>
      <rPr>
        <sz val="10"/>
        <rFont val="Arial"/>
        <family val="2"/>
      </rPr>
      <t xml:space="preserve"> DE GIRO COM LAMBRI LISO NAS DUAS FACES, COMPLETA (DOBRADIÇAS E FECHADURA), COM GUARNIÇÃO, FIXAÇÃO COM PARAFUSOS (PERFIL DE 25MM) - </t>
    </r>
    <r>
      <rPr>
        <sz val="10"/>
        <rFont val="Arial"/>
        <family val="2"/>
      </rPr>
      <t>FORNECIMENTO E INSTALAÇÃO</t>
    </r>
  </si>
  <si>
    <t>21.1.1</t>
  </si>
  <si>
    <t>21.1.2</t>
  </si>
  <si>
    <t>TRE - 0137</t>
  </si>
  <si>
    <t>JANELA MAXIM-AR EM ALUMINIO BRANCO, PERFIL 25MM, FIXAÇÃO COM PARAFUSO SOBRE CONTRAMARCO, COM VIDRO FUMÊ 6MM FIXADO COM BORRACHA EPDM, INCLUSIVE ACESSÓRIOS - FORNECIMENTO E INSTALAÇÃO</t>
  </si>
  <si>
    <t>22.1</t>
  </si>
  <si>
    <t>22.1.1</t>
  </si>
  <si>
    <t>22.1.2</t>
  </si>
  <si>
    <t>22.1.3</t>
  </si>
  <si>
    <r>
      <t xml:space="preserve">PORTA DE VIDRO TEMPERADO FUMÊ 1,10 x 2,10M, ESPESSURA 10MM, INCLUSIVE MOLA DE PISO E FERRAGENS COMPLETA </t>
    </r>
    <r>
      <rPr>
        <b/>
        <sz val="10"/>
        <color rgb="FF000000"/>
        <rFont val="Arial"/>
        <family val="2"/>
      </rPr>
      <t>(PERFIS EM ALUMINIO BRANCO)</t>
    </r>
  </si>
  <si>
    <t>BANDEIRA EM VIDRO TEMPERADO FUMÊ 10MM COM PERFIS DE ALUMÍNIO BRANCO</t>
  </si>
  <si>
    <t>23.1</t>
  </si>
  <si>
    <t>23.1.1</t>
  </si>
  <si>
    <t>23.1.2</t>
  </si>
  <si>
    <t>FECHADURA AUXILIAR TIPO TRAVA DE SEGURANÇA, CROMADA, INCLUSIVE CHAVE YALE SIMPLES - FORNECIMENTO E INSTALAÇÃO</t>
  </si>
  <si>
    <t>23.2</t>
  </si>
  <si>
    <t>23.2.1</t>
  </si>
  <si>
    <t>31.1</t>
  </si>
  <si>
    <t>31.2</t>
  </si>
  <si>
    <t>31.3</t>
  </si>
  <si>
    <t>31.4</t>
  </si>
  <si>
    <t>31.5</t>
  </si>
  <si>
    <r>
      <rPr>
        <sz val="10"/>
        <color rgb="FF000000"/>
        <rFont val="Arial"/>
        <family val="2"/>
      </rPr>
      <t xml:space="preserve">RODABANCA EM GRANITO POLIDO, ALTURA 20CM </t>
    </r>
    <r>
      <rPr>
        <b/>
        <sz val="10"/>
        <color rgb="FF000000"/>
        <rFont val="Arial"/>
        <family val="2"/>
      </rPr>
      <t>(GRANITO PRETO SÃO GABRIEL)</t>
    </r>
  </si>
  <si>
    <t>32.1</t>
  </si>
  <si>
    <t>32.1.1</t>
  </si>
  <si>
    <t>TRE - 0318</t>
  </si>
  <si>
    <t>32.1.2</t>
  </si>
  <si>
    <t>32.1.3</t>
  </si>
  <si>
    <t>32.1.4</t>
  </si>
  <si>
    <t>32.2</t>
  </si>
  <si>
    <t>32.2.1</t>
  </si>
  <si>
    <t>32.2.2</t>
  </si>
  <si>
    <t>32.2.3</t>
  </si>
  <si>
    <t>32.3</t>
  </si>
  <si>
    <r>
      <t xml:space="preserve">TORNEIRA PARA PIA DE COZINHA, DE MESA, BICA ELEVADA, METAL CROMADO - FORNECIMENTO E INSTALAÇÃO </t>
    </r>
    <r>
      <rPr>
        <b/>
        <sz val="12"/>
        <rFont val="Calibri"/>
        <family val="2"/>
      </rPr>
      <t>(MODELO 1167.C.LINK DA DECA OU SIMILAR)</t>
    </r>
  </si>
  <si>
    <t>32.3.1</t>
  </si>
  <si>
    <t>32.3.2</t>
  </si>
  <si>
    <t>32.3.3</t>
  </si>
  <si>
    <t>32.4</t>
  </si>
  <si>
    <t>32.4.1</t>
  </si>
  <si>
    <t>32.4.2</t>
  </si>
  <si>
    <t>32.5</t>
  </si>
  <si>
    <t>32.5.1</t>
  </si>
  <si>
    <t>33.1</t>
  </si>
  <si>
    <t>33.1.1</t>
  </si>
  <si>
    <t>PINTURA DE PAREDES INTERNAS DE SALAS E BANHEIROS - TÉRREO</t>
  </si>
  <si>
    <t>33.1.2</t>
  </si>
  <si>
    <r>
      <t>APLICAÇÃO E LIXAMENTO DE MASSA LÁTEX EM PAREDES, DUAS DEMÃOS</t>
    </r>
    <r>
      <rPr>
        <b/>
        <sz val="10"/>
        <rFont val="Arial"/>
        <family val="2"/>
      </rPr>
      <t xml:space="preserve"> (MASSA PVA) </t>
    </r>
  </si>
  <si>
    <t>33.1.3</t>
  </si>
  <si>
    <t>33.2</t>
  </si>
  <si>
    <t>PINTURA DE PAREDES DE FACHADAS - TÉRREO</t>
  </si>
  <si>
    <t>33.2.1</t>
  </si>
  <si>
    <t>33.2.2</t>
  </si>
  <si>
    <t>33.2.3</t>
  </si>
  <si>
    <t>33.3</t>
  </si>
  <si>
    <t>33.3.1</t>
  </si>
  <si>
    <t>PINTURA DE LAJES MARQUISES - TÉRREO</t>
  </si>
  <si>
    <t>33.3.2</t>
  </si>
  <si>
    <t>33.3.3</t>
  </si>
  <si>
    <t>33.4</t>
  </si>
  <si>
    <t>33.4.1</t>
  </si>
  <si>
    <t>33.4.2</t>
  </si>
  <si>
    <t>PINTURA DE PISOS DA ÁREA EXTERNA</t>
  </si>
  <si>
    <t>PINTURA DO ABRIGO DA CAIXA D'ÁGUA E DEPÓSITO - COBERTURA</t>
  </si>
  <si>
    <r>
      <t xml:space="preserve">CHAPISCO APLICADO EM ALVENARIA, SEM PRESENÇA DE VÃOS, E EM ESTRUTURAS DE CONCRETO DE </t>
    </r>
    <r>
      <rPr>
        <b/>
        <sz val="10"/>
        <color rgb="FF000000"/>
        <rFont val="Arial"/>
        <family val="2"/>
      </rPr>
      <t>FACHADA</t>
    </r>
    <r>
      <rPr>
        <sz val="10"/>
        <color rgb="FF000000"/>
        <rFont val="Arial"/>
        <family val="2"/>
      </rPr>
      <t xml:space="preserve">, COM COLHER DE PEDREIRO. ARGAMASSA TRAÇO 1:3 COM PREPARO EM BETONEIRA 400L </t>
    </r>
    <r>
      <rPr>
        <b/>
        <sz val="10"/>
        <color rgb="FF000000"/>
        <rFont val="Arial"/>
        <family val="2"/>
      </rPr>
      <t>(FACE EXTERNA)</t>
    </r>
  </si>
  <si>
    <r>
      <t xml:space="preserve">EMBOÇO OU MASSA ÚNICA EM ARGAMASSA TRAÇO 1:2:8, </t>
    </r>
    <r>
      <rPr>
        <sz val="10"/>
        <rFont val="Arial"/>
        <family val="2"/>
      </rPr>
      <t xml:space="preserve">PREPARO MECÂNICO COM BETONEIRA 400L, APLICADA MANUALMENTE EM PANOS DE FACHADA </t>
    </r>
    <r>
      <rPr>
        <b/>
        <sz val="10"/>
        <rFont val="Arial"/>
        <family val="2"/>
      </rPr>
      <t>SEM PRESENÇA DE VÃOS</t>
    </r>
    <r>
      <rPr>
        <sz val="10"/>
        <rFont val="Arial"/>
        <family val="2"/>
      </rPr>
      <t xml:space="preserve">, ESPESSURA DE 25MM </t>
    </r>
    <r>
      <rPr>
        <b/>
        <sz val="10"/>
        <rFont val="Arial"/>
        <family val="2"/>
      </rPr>
      <t>(FACE EXTERNA)</t>
    </r>
  </si>
  <si>
    <t>34.1</t>
  </si>
  <si>
    <t>PINTURA DE ELEMENTOS METÁLICOS</t>
  </si>
  <si>
    <t>PINTURA DA ESTRUTURA METÁLICA DA COBERTURA</t>
  </si>
  <si>
    <t>34.2</t>
  </si>
  <si>
    <t>34.3</t>
  </si>
  <si>
    <t>35.1</t>
  </si>
  <si>
    <t>35.2</t>
  </si>
  <si>
    <t>35.3</t>
  </si>
  <si>
    <t>TRE - 0319</t>
  </si>
  <si>
    <t>EXTINTOR DE INCÊNDIO DE PQS, TIPO ABC, 6KG - FORNECIMENTO E INSTALAÇÃO</t>
  </si>
  <si>
    <t>36.1</t>
  </si>
  <si>
    <t>36.2</t>
  </si>
  <si>
    <t>36.3</t>
  </si>
  <si>
    <t>36.4</t>
  </si>
  <si>
    <t>36.5</t>
  </si>
  <si>
    <t xml:space="preserve">LETRA DE AÇO INOX EM CAIXA ALTA, ALTURA ENTRE 16 E 20CM - FORNECIMENTO E INSTALAÇÃO </t>
  </si>
  <si>
    <t>37.1</t>
  </si>
  <si>
    <t>EXECUÇÃO DE CONJUNTO DE 3 (TRÊS) MASTROS PARA BANDEIRAS, EM TUBOS DE AÇO GALVANIZADO 2.1/2" E 2", ESPESSURA 2.65MM, ALTURA LIVRE DO MASTRO CENTRAL COM 6,00M E MASTROS LATERAIS COM 5,00M, INCLUSIVE PINTURA METALIZADA COM PISTOLA, FUNDAÇÃO EM BROCAS DE CONCRETO, BASE DE ACAMENTO EM CONCRETO, ROLDANAS E SUPORTE PARA CORDAS</t>
  </si>
  <si>
    <t>37.2</t>
  </si>
  <si>
    <t>37.3</t>
  </si>
  <si>
    <t>TRE - 0320</t>
  </si>
  <si>
    <r>
      <t xml:space="preserve">VIGIA NOTURNO COM ENCARGOS COMPLEMENTARES </t>
    </r>
    <r>
      <rPr>
        <b/>
        <sz val="10"/>
        <rFont val="Arial"/>
        <family val="2"/>
      </rPr>
      <t>(MENSALISTA - LEIS SOCIAIS 48,92%)</t>
    </r>
  </si>
  <si>
    <t>TRE - 0322</t>
  </si>
  <si>
    <r>
      <t>ATERRO MANUAL COM SOLO ARGILO-ARENOSO, COM COMPACTAÇÃO MANUAL, UTILIZANDO SOQUETE DE MADEIRA</t>
    </r>
    <r>
      <rPr>
        <b/>
        <sz val="10"/>
        <rFont val="Arial"/>
        <family val="2"/>
      </rPr>
      <t xml:space="preserve"> (ATERRO INTERNO)</t>
    </r>
  </si>
  <si>
    <r>
      <t>ATERRO MANUAL COM SOLO ARGILO-ARENOSO, COM COMPACTAÇÃO MANUAL, UTILIZANDO SOQUETE DE MADEIRA</t>
    </r>
    <r>
      <rPr>
        <b/>
        <sz val="10"/>
        <rFont val="Arial"/>
        <family val="2"/>
      </rPr>
      <t xml:space="preserve"> (ATERRO EXTERNO)</t>
    </r>
  </si>
  <si>
    <t>8.1.2</t>
  </si>
  <si>
    <t>10.1</t>
  </si>
  <si>
    <t xml:space="preserve">ESCAVAÇÃO MANUAL PARA VIGA BALDRAME, SEM PREVISÃO DE FÔRMA. </t>
  </si>
  <si>
    <t>10.2</t>
  </si>
  <si>
    <t>10.3</t>
  </si>
  <si>
    <r>
      <t xml:space="preserve">EMBOÇO, PARA RECEBIMENTO DE CERÂMICA, EM ARGAMASSA 1:2:8, PREPARO MECÂNICO COM BETONEIRA 400L, APLICADO MANUALMENTE EM FACES INTERNAS DE PAREDES, PARA AMBIENTE COM </t>
    </r>
    <r>
      <rPr>
        <sz val="10"/>
        <rFont val="Arial"/>
        <family val="2"/>
      </rPr>
      <t>ÁREA MENOR QUE 5M²</t>
    </r>
    <r>
      <rPr>
        <sz val="10"/>
        <color rgb="FF000000"/>
        <rFont val="Arial"/>
        <family val="2"/>
      </rPr>
      <t>, ESPESSURA 20MM, COM EXECUÇÃO DE TALISCAS</t>
    </r>
  </si>
  <si>
    <t>PISO EXTERNO - PÁTIO FRONTAL</t>
  </si>
  <si>
    <t>TRE - 0326</t>
  </si>
  <si>
    <r>
      <rPr>
        <b/>
        <sz val="10"/>
        <rFont val="Arial"/>
        <family val="2"/>
      </rPr>
      <t>ALVENARIA DE VEDAÇÃO DE UMA VEZ</t>
    </r>
    <r>
      <rPr>
        <sz val="10"/>
        <rFont val="Arial"/>
        <family val="2"/>
      </rPr>
      <t xml:space="preserve"> BLOCOS CERÂMICOS FURADOS NA HORIZONTAL DE 19x19x9CM (ESPESSURA 19CM, BLOCO DEITADO) DE PAREDES COM ÁREA LÍQUIDA MAIOR QUE 6M² SEM VÃOS, ARGAMASSA DE ASSENTAMENTO COM PREPARO EM BETONEIRA</t>
    </r>
  </si>
  <si>
    <r>
      <t xml:space="preserve">PINTURA COM TINTA ALQUIDICA DE ACABAMENTO (ESMALTE SINTÉTICO FOSCO) APLICADA A ROLO OU PINCEL SOBRE SUPERFÍCIES METÁLICAS, EXECUTADA EM OBRA, DUAS DEMÃOS - </t>
    </r>
    <r>
      <rPr>
        <b/>
        <sz val="10"/>
        <rFont val="Arial"/>
        <family val="2"/>
      </rPr>
      <t>COR BRANCO</t>
    </r>
  </si>
  <si>
    <r>
      <t xml:space="preserve">PINTURA COM TINTA ALQUIDICA DE ACABAMENTO (ESMALTE SINTÉTICO FOSCO) APLICADA A ROLO OU PINCEL SOBRE SUPERFÍCIES METÁLICAS, EXECUTADA EM OBRA, DUAS DEMÃOS - </t>
    </r>
    <r>
      <rPr>
        <b/>
        <sz val="10"/>
        <rFont val="Arial"/>
        <family val="2"/>
      </rPr>
      <t>COR CINZA</t>
    </r>
  </si>
  <si>
    <t>TRE - 0202</t>
  </si>
  <si>
    <t>LIXEIRA EM PERFIS DE ALUMINIO FOSCO, DIMENSÕES 1,20 x 0,60 x 0,60M</t>
  </si>
  <si>
    <r>
      <t xml:space="preserve">PORTÃO EM GRADE DE METALON </t>
    </r>
    <r>
      <rPr>
        <b/>
        <sz val="10"/>
        <rFont val="Arial"/>
        <family val="2"/>
      </rPr>
      <t>COM BANDEIRA</t>
    </r>
    <r>
      <rPr>
        <sz val="10"/>
        <rFont val="Arial"/>
        <family val="1"/>
      </rPr>
      <t xml:space="preserve"> SUPERIOR FIXA, UMA FOLHA, REQUADRO FIXO EM PEÇAS DE 40x40x1.50MM, BARRA HORIZONTAL CENTRAL EM PEÇAS DE 40x40x1.50MM E BARRAS HORIZONTAIS EM PEÇAS DE 40x20x1.50MM A CADA 6,00CM (FACE A FACE), INCLUSIVE DOBRADIÇAS E 2 (DOIS) CADEADOS 70MM</t>
    </r>
  </si>
  <si>
    <r>
      <t>PORTÃO EM GRADE DE METALON</t>
    </r>
    <r>
      <rPr>
        <b/>
        <sz val="10"/>
        <rFont val="Arial"/>
        <family val="2"/>
      </rPr>
      <t xml:space="preserve"> SEM BANDEIRA</t>
    </r>
    <r>
      <rPr>
        <sz val="10"/>
        <rFont val="Arial"/>
        <family val="2"/>
      </rPr>
      <t xml:space="preserve"> SUPERIOR FIXA, UMA FOLHA, REQUADRO FIXO EM PEÇAS DE 40x40x1.50MM, BARRA HORIZONTAL CENTRAL EM PEÇAS DE 40x40x1.50MM E BARRAS HORIZONTAIS EM PEÇAS DE 40x20x1.50MM A CADA 6,00CM (FACE A FACE), INCLUSIVE DOBRADIÇAS E 2 (DOIS) CADEADOS 70MM</t>
    </r>
  </si>
  <si>
    <t>REVESTIMENTOS CERÂMICOS EM PAREDES</t>
  </si>
  <si>
    <t>TRE - 0329</t>
  </si>
  <si>
    <t xml:space="preserve">PINTURA DE PINGADEIRA EM ALVENARIA DE UMA VEZ, INCLUSIVE SELADOR E MASSA CORRIDA ACRÍLICA TEXTURIZADA                   </t>
  </si>
  <si>
    <r>
      <t xml:space="preserve">SOLEIRA EM GRANITO, LARGURA 15CM, ESPESSURA 2CM </t>
    </r>
    <r>
      <rPr>
        <b/>
        <sz val="10"/>
        <color rgb="FF000000"/>
        <rFont val="Arial"/>
        <family val="2"/>
      </rPr>
      <t>(GRANITO BRANCO SIENA)</t>
    </r>
  </si>
  <si>
    <t>ALVENARIA DE VEDAÇÃO COM ELEMENTO VAZADO (COBOGÓ) DE 7x50x50CM E ARGAMASSA DE ASSENTAMENTO COM PREPARO EM BETONEIRA</t>
  </si>
  <si>
    <t>37.4</t>
  </si>
  <si>
    <t>37.5</t>
  </si>
  <si>
    <t>BARRA DE APOIO EM "L", EM AÇO INOX POLIDO 80x80CM, FIXADA NA PAREDE - FORNECIMENTO E INSTALAÇÃO</t>
  </si>
  <si>
    <t>TRE - 0332</t>
  </si>
  <si>
    <t xml:space="preserve">GUARDA-CORPO EM AÇO GALVANIZADO DE 1,10M, MONTANTES TUBULARES DE 1.1/4” ESPAÇADOS A CADA 1,20M. TRAVESSA SUPERIOR DE 1.1/2”, GRADIL FORMADO POR TUBOS HORIZONTAIS DE 1” E VERTICAIS DE 3/4” </t>
  </si>
  <si>
    <t>PINTURA COM TINTA ALQUIDICA DE FUNDO (TIPO ZARCÃO) APLICADA A ROLO OU PINCEL SOBRE SUPERFÍCIES METÁLICAS, EXECUTADA EM OBRA, UMA DEMÃO</t>
  </si>
  <si>
    <t>PORTÕES TIPO GRADE</t>
  </si>
  <si>
    <t>PINTURA COM TINTA ALQUIDICA DE FUNDO (TIPO ZARCÃO) APLICADA A ROLO OU PINCEL SOBRE SUPERFÍCIES METÁLICAS, EXECUTADA EM OBRA,UMA DEMÃO</t>
  </si>
  <si>
    <t>LUMINÁRIA DE LED PARA ILUMINAÇÃO PÚBLICA, DE 98W ATÉ 137W, COM FOTOCÉLULA, FIXADA EM PAREDE COM BRAÇO METÁLICO GALVANIZADO</t>
  </si>
  <si>
    <t>24.1</t>
  </si>
  <si>
    <t>24.2</t>
  </si>
  <si>
    <t>24.3</t>
  </si>
  <si>
    <t>PONTOS DE TOMADA MONOFÁSICA EM PAREDE</t>
  </si>
  <si>
    <t>PONTOS DE TOMADA BIFÁSICA EM PAREDE</t>
  </si>
  <si>
    <r>
      <rPr>
        <b/>
        <sz val="10"/>
        <rFont val="Arial"/>
        <family val="2"/>
      </rPr>
      <t>PONTO DE TOMADA MÉDIA 20A,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>, INCLUINDO TOMADA 10A/250V, CAIXA, ELETRODUTO PVC FLEXÍVEL CORRUGADO ¾”, CABO, RASGO, QUEBRA E CHUMBAMENTO</t>
    </r>
  </si>
  <si>
    <t>24.4</t>
  </si>
  <si>
    <t>TRE - 0335</t>
  </si>
  <si>
    <r>
      <rPr>
        <b/>
        <sz val="10"/>
        <rFont val="Arial"/>
        <family val="2"/>
      </rPr>
      <t>PONTO DE TOMADA ALTA 20A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INDIVIDUAL, BIFÁSICA</t>
    </r>
    <r>
      <rPr>
        <sz val="10"/>
        <rFont val="Arial"/>
        <family val="2"/>
      </rPr>
      <t xml:space="preserve">, EM PAREDE, CIRCUÍTO 6.00MM², INCLUINDO TOMADA 20A/250V, CAIXA, ELETRODUTO FLEXÍVEL CORRUGADO ¾”, CABO, RASGO, QUEBRA E CHUMBAMENTO </t>
    </r>
  </si>
  <si>
    <t>24.5</t>
  </si>
  <si>
    <t>TRE - 0336</t>
  </si>
  <si>
    <t>LUMINÁRIA TIPO PLAFON EM PLÁSTICO BASE E-27, DE SOBREPOR, COM 1 LÂMPADA BULBO LED DE 60W</t>
  </si>
  <si>
    <t>24.6</t>
  </si>
  <si>
    <t>24.7</t>
  </si>
  <si>
    <t>TRE - 0337</t>
  </si>
  <si>
    <t>QUADRO DE DISTRIBUIÇÃO DE ENERGIA DE EMBUTIR, EM CHAPA METÁLICA, PARA 36 DISJUNTORES MONOPOLARES DIN, COM KIT BARRAMENTO TRIFÁSICO E NEUTRO, 100A - FORNECIMENTO E INSTALAÇÃO</t>
  </si>
  <si>
    <t>TRE - 0133</t>
  </si>
  <si>
    <t xml:space="preserve">DISJUNTOR TRIPOLAR DIN, 100 OU 125A – FORNECIMENTO E INSTALAÇÃO </t>
  </si>
  <si>
    <t>DISJUNTOR MONOPOLAR TIPO DIN, CORRENTE NOMINAL 10A (CURVA B) - FORNECIMENTO E INSTALAÇÃO</t>
  </si>
  <si>
    <t>DISJUNTOR MONOPOLAR TIPO DIN, CORRENTE NOMINAL 16A (CURVA B) - FORNECIMENTO E INSTALAÇÃO</t>
  </si>
  <si>
    <t>DISJUNTOR BIPOLAR TIPO DIN, CORRENTE NOMINAL 16A (CURVA C) - FORNECIMENTO E INSTALAÇÃO</t>
  </si>
  <si>
    <t>DISJUNTOR BIPOLAR TIPO DIN, CORRENTE NOMINAL 20A (CURVA C) - FORNECIMENTO E INSTALAÇÃO</t>
  </si>
  <si>
    <t>TRE - 0338</t>
  </si>
  <si>
    <t>DISPOSITIVO DE PROTEÇÃO CONTRA SURTO DE TENSÃO DPS 45KA – 175V (PARA-RAIO)</t>
  </si>
  <si>
    <t>PONTOS DE TOMADA DE PISO</t>
  </si>
  <si>
    <t>CONSTRUÇÃO DE MURETA EM ALVENARIA DE UMA VEZ, DIMENSÕES 1,50 x 2,20M CONFORME DETALHE CONSTRUTIVO, INCLUSIVE BALDRAME DE CONCRETO SIMPLES, VIGA E LAJE MARQUISE DE CONCRETO ARMADO, REVESTIMENTOS EM ARGAMASSA E PINTURA</t>
  </si>
  <si>
    <t>TRE - 0339</t>
  </si>
  <si>
    <t>PORTINHOLA METÁLICA PARA MURETA DE ENERGIA, EM CHAPA METÁLICA E GRADE DE METALON, INCLUSIVE PINTURA ESMALTE SINTÉTICO</t>
  </si>
  <si>
    <r>
      <t>PONTO DE TOMADA DUPLA 10A, MONOFÁSICA, EM PISO, CIRCUÍTO 4.00MM², INCLUINDO CAIXA DE TOMADA DE EMBUTIR COM TAMPA METÁLICA INOX, ELETRODUTO PVC RÍGIDO ¾”, CABOS, CAIXAS, CONEXÕES, RASGO, QUEBRA E CHUMBAMENTO</t>
    </r>
    <r>
      <rPr>
        <sz val="12"/>
        <color rgb="FF0000FF"/>
        <rFont val="Calibri"/>
        <family val="2"/>
        <scheme val="minor"/>
      </rPr>
      <t xml:space="preserve"> </t>
    </r>
  </si>
  <si>
    <t>REVESTIMENTO CERÂMICO PARA PISO COM PLACAS TIPO PORCELANATO DE DIMENSÕES 60 x 60 OU 50 x 50 (PORCELANATO ACABAMENTO NATURAL)</t>
  </si>
  <si>
    <t>TRE - 0341</t>
  </si>
  <si>
    <t>TRE - 0342</t>
  </si>
  <si>
    <t>CAIXA ENTERRADA ELÉTRICA RETANGULAR, EM ALVENARIA COM TIJOLOS CERÂMICOS MACIÇOS, FUNDO COM BRITA, DIMENSÕES INTERNAS: 0,6X0,6X0,60M</t>
  </si>
  <si>
    <t>25.1</t>
  </si>
  <si>
    <t>25.2</t>
  </si>
  <si>
    <t>25.3</t>
  </si>
  <si>
    <t>25.4</t>
  </si>
  <si>
    <t>25.5</t>
  </si>
  <si>
    <t>25.6</t>
  </si>
  <si>
    <t>25.7</t>
  </si>
  <si>
    <r>
      <rPr>
        <b/>
        <sz val="10"/>
        <rFont val="Arial"/>
        <family val="1"/>
      </rPr>
      <t>PONTO DE TOMADA LÓGICA DUPLA EM PISO</t>
    </r>
    <r>
      <rPr>
        <sz val="10"/>
        <rFont val="Arial"/>
        <family val="1"/>
      </rPr>
      <t xml:space="preserve">, INCLUINDO CAIXA DE EMBUTIR COM TAMPA METÁLICA INOX, ELETRODUTO CORRUGADO PVC FLEXÍVEL 3/4", CABO UTP CAT. 6, RASGO, QUEBRA E CHUMBAMENTO </t>
    </r>
  </si>
  <si>
    <r>
      <rPr>
        <b/>
        <sz val="10"/>
        <rFont val="Arial"/>
        <family val="2"/>
      </rPr>
      <t>PONTO DE TOMADA LÓGICA INDIVIDUAL EM PAREDE</t>
    </r>
    <r>
      <rPr>
        <sz val="10"/>
        <rFont val="Arial"/>
        <family val="1"/>
      </rPr>
      <t>, INCLUINDO TOMADA RJ45, CAIXA, ELETRODUTO CORRUGADO PVC FLEXÍVEL ¾”, CABO UTP CAT. 6, RASGO, QUEBRA E CHUMBAMENTO</t>
    </r>
  </si>
  <si>
    <t>26.1</t>
  </si>
  <si>
    <t>26.2</t>
  </si>
  <si>
    <t>TESTE E IDENTIFCAÇÃO DE PONTOS DE REDE LÓGICA</t>
  </si>
  <si>
    <t>TRE - 0344</t>
  </si>
  <si>
    <t>27.1</t>
  </si>
  <si>
    <t>27.2</t>
  </si>
  <si>
    <t>28.1</t>
  </si>
  <si>
    <t>28.1.1</t>
  </si>
  <si>
    <t>28.1.2</t>
  </si>
  <si>
    <t>28.2</t>
  </si>
  <si>
    <t>28.2.1</t>
  </si>
  <si>
    <t>28.2.2</t>
  </si>
  <si>
    <t>28.3</t>
  </si>
  <si>
    <t>28.3.1</t>
  </si>
  <si>
    <t>28.3.2</t>
  </si>
  <si>
    <t>DISTRIBUIÇÃO DE ÁGUA FRIA - ÁREA DE SERVIÇO</t>
  </si>
  <si>
    <t>28.4</t>
  </si>
  <si>
    <t>28.4.1</t>
  </si>
  <si>
    <t>28.4.2</t>
  </si>
  <si>
    <t>28.4.3</t>
  </si>
  <si>
    <t>DISTRIBUIÇÃO DE ÁGUA FRIA - ÁREA EXTERNA</t>
  </si>
  <si>
    <t>29.1</t>
  </si>
  <si>
    <t>29.2</t>
  </si>
  <si>
    <r>
      <t xml:space="preserve">CAIXA ENTERRADA HIDRÁULICA RETANGULAR EM ALVENARIA COM TIJOLOS CERÂMICOS MACIÇOS, DIMENSÕES INTERNAS 0,60 x 0,60 x 0,60M PARA REDE DE ESGOTO </t>
    </r>
    <r>
      <rPr>
        <b/>
        <sz val="10"/>
        <rFont val="Arial"/>
        <family val="2"/>
      </rPr>
      <t>(CAIXA DE INSPEÇÃO)</t>
    </r>
  </si>
  <si>
    <t>CAIXA DE GORDURA DUPLA (CAPACIDADE 126L) RETANGULAR, EM ALVENARIA COM TIJOLOS CERÂMICOS MACIÇOS, DIMENSÕES INTERNAS 0,40 x 0,70M, ALTURA INTERNA 0,80M</t>
  </si>
  <si>
    <t>30.1</t>
  </si>
  <si>
    <t>30.2</t>
  </si>
  <si>
    <t>2.1</t>
  </si>
  <si>
    <t>17.3</t>
  </si>
  <si>
    <t>17.4</t>
  </si>
  <si>
    <t>30.3</t>
  </si>
  <si>
    <r>
      <t xml:space="preserve">LISTELO DE GRANITO COM BORDAS RETAS POLIDAS, ASSENTADO EM PAREDES - 5,00 x 2,00CM </t>
    </r>
    <r>
      <rPr>
        <b/>
        <sz val="10"/>
        <rFont val="Arial"/>
        <family val="2"/>
      </rPr>
      <t xml:space="preserve">(GRANITO BRANCO SIENA) - BANHEIROS </t>
    </r>
  </si>
  <si>
    <t>TRE - 0328</t>
  </si>
  <si>
    <t>TRE - 0065</t>
  </si>
  <si>
    <t>RODAPÉ EM PORCELANATO DE 10CM DE ALTURA COM PLACAS DE DIMENSÕES 50 x 50CM OU 60 x 60CM</t>
  </si>
  <si>
    <t xml:space="preserve">ELETRODUTO RÍGIDO ROSCÁVEL, PVC, DN 50MM (1.1/2")  - FORNECIMENTO E INSTALAÇÃO </t>
  </si>
  <si>
    <t>FECHADURA DE EMBUTIR (CHAVE TETRA) PARA PORTA EXTERNA, MÁQUINA 40MM, COM CILINDRO E MAÇANETA ALAVANCA EM METAL CROMADO - FORNECIMENTO E INSTALAÇÃO</t>
  </si>
  <si>
    <t>TÊ HORIZONTAL OU VERTICAL "U" 150 x 100MM PARA ELETROCALHA METÁLICA PERFURADA - FORNECIMENTO E INSTALAÇÃO</t>
  </si>
  <si>
    <t>CRUZETA HORIZONTAL 90º 150 x 100MM PARA ELETROCALHA METÁLICA PERFURADA - FORNECIMENTO E INSTALAÇÃO</t>
  </si>
  <si>
    <t>TRE - 0346</t>
  </si>
  <si>
    <t>TRE - 0347</t>
  </si>
  <si>
    <t>ASSENTO SOFT CLOSE PARA VASO SANITÁRIO CONVENCIONAL OU PCD, COR BRANCO - FORNECIMENTO E INSTALAÇÃO</t>
  </si>
  <si>
    <t>VASO SANITÁRIO SIFONADO COM CAIXA ACOPLADA, PARA PCD SEM FURO FRONTAL, COM LOUÇA BRANCA, INCLUSIVE ASSENTO – FORNECIMENTO E INSTALAÇÃO</t>
  </si>
  <si>
    <r>
      <t xml:space="preserve">LAVATÓRIO DE LOUÇA BRANCA COM COLUNA SUSPENSA, DIMENSÕES APROXIMADAS 47 x 55CM – FORNECIMENTO E INSTALAÇÃO </t>
    </r>
    <r>
      <rPr>
        <b/>
        <sz val="10"/>
        <rFont val="Arial"/>
        <family val="2"/>
      </rPr>
      <t>(MODELO VOGUE PLUS DA DECA OU SIMILAR)</t>
    </r>
  </si>
  <si>
    <r>
      <t xml:space="preserve">TORNEIRA PARA LAVATÓRIO, DE MESA, BICA ALTA, METAL CROMADO - FORNECIMENTO E INSTALAÇÃO </t>
    </r>
    <r>
      <rPr>
        <b/>
        <sz val="12"/>
        <rFont val="Calibri"/>
        <family val="2"/>
      </rPr>
      <t>(MODELO 1196.C.LNK DA DECA OU SIMILAR)</t>
    </r>
  </si>
  <si>
    <t>REGISTRO DE GAVETA BRUTO, LATÃO, ROSCÁVEL, 3/4", COM ACABAMENTO E CANOPLA CROMADOS. FORNECIDO E INSTALADO EM RAMAL DE ÁGUA</t>
  </si>
  <si>
    <t>%</t>
  </si>
  <si>
    <t>CRONOGRAMA FÍSICO - FINANCEIRO</t>
  </si>
  <si>
    <t>MÊS 1</t>
  </si>
  <si>
    <t>MÊS 2</t>
  </si>
  <si>
    <t>MÊS 3</t>
  </si>
  <si>
    <t>MÊS 4</t>
  </si>
  <si>
    <t>MÊS 5</t>
  </si>
  <si>
    <t>10d</t>
  </si>
  <si>
    <t>20d</t>
  </si>
  <si>
    <t>30d</t>
  </si>
  <si>
    <t>40d</t>
  </si>
  <si>
    <t>50d</t>
  </si>
  <si>
    <t>60d</t>
  </si>
  <si>
    <t>70d</t>
  </si>
  <si>
    <t>80d</t>
  </si>
  <si>
    <t>90d</t>
  </si>
  <si>
    <t>100d</t>
  </si>
  <si>
    <t>110d</t>
  </si>
  <si>
    <t>120d</t>
  </si>
  <si>
    <t>130d</t>
  </si>
  <si>
    <t>140d</t>
  </si>
  <si>
    <t>150d</t>
  </si>
  <si>
    <t>TRE - 0343</t>
  </si>
  <si>
    <t>RAMAL INTERNO DE ALIMENTAÇÃO ELÉTRICA COM CIRCUÍTO TRIFÁSICO, 4#35MM², INCLUSIVE INFRAESTRUTURA</t>
  </si>
  <si>
    <t>BRASÃO DA REPÚBLICA EM CHAPA DE AÇO INOX, PINTURA POR PROCESSO DE CORROSÃO, ALTURA DE 70CM, LARGURA PROPORCIONAL, COM BASE EMBORRACHADA DE 2CM DE ESPESSURA - FORNECIMENTO E INSTALAÇÃO</t>
  </si>
  <si>
    <t>TRE - 0348</t>
  </si>
  <si>
    <t>PERFILADO METÁLICO PERFURADO 38 x 38MM PARA LEITO DE CABOS - FORNECIMENTO E INSTALAÇÃO</t>
  </si>
  <si>
    <t>ALIMENTAÇÃO DE ÁGUA FRIA / EXTRAVASOR</t>
  </si>
  <si>
    <t xml:space="preserve">APLICAÇÃO MANUAL DE PINTURA COM TINTA LÁTEX ACRÍLICA SEMI-BRILHO, EM PAREDES, DUAS DEMÃOS (TINTA ACRÍLICA PREMIUN) </t>
  </si>
  <si>
    <t xml:space="preserve">APLICAÇÃO MANUAL DE PINTURA COM TINTA LÁTEX ACRÍLICA SEMI-BRILHO EM TETO, DUAS DEMÃOS (TINTA ACRÍLICA PREMIUN) </t>
  </si>
  <si>
    <t>APLICAÇÃO MANUAL DE PINTURA COM TINTA LÁTEX ACRÍLICA SEMI-BRILHO, EM PAREDES, DUAS DEMÃOS (TINTA ACRÍLICA PREMIUN)</t>
  </si>
  <si>
    <t xml:space="preserve">PINTURA DE ESCADA MARINHEIRO E GUARDA-CORPO DA LAJE </t>
  </si>
  <si>
    <t>BDI (32,78%)</t>
  </si>
  <si>
    <t>CONSTRUÇÃO DO PRÉDIO QUE ABRIGARÁ O CARTÓRIO ELEITORAL DA 50ª ZE - JURUÁ/AM.</t>
  </si>
  <si>
    <t>TRANSPORTE DE MATERIAIS E EQUIPAMENTOS, VIA FLUVIAL POR BARCO OU BALSA - MANAUS - JURUÁ</t>
  </si>
  <si>
    <t>EXECUÇÃO DE ESCRITÓRIO EM CANTEIRO DE OBRA EM CHAPA DE MADEIRA COMPENSADA, NÃO INCLUSO MOBILIÁRIO E EQUIPAMENTOS</t>
  </si>
  <si>
    <t>CAPINA E LIMPEZA MANUAL DO TERRENO, CAMADA VEGETAL ATÉ 1M DE ALTURA</t>
  </si>
  <si>
    <t>TRE - 0321</t>
  </si>
  <si>
    <t>DEMOLIÇÃO DE LAJES, DE FORMA MECANIZADA COM MARTELETE, SEM REAPROVEITAMENTO</t>
  </si>
  <si>
    <t>ESCORAMENTO DE FÔRMAS, ATÉ H = 3,30M, COM MADEIRA DE 3ª QUALIDADE, NÃO APARELHADA, APROVEITMENTO DE TÁBUAS 3x E PRUMO 4x</t>
  </si>
  <si>
    <t>PROJETOS</t>
  </si>
  <si>
    <t>4.4</t>
  </si>
  <si>
    <t>4.5</t>
  </si>
  <si>
    <t>5.1.1</t>
  </si>
  <si>
    <t>5.2.1</t>
  </si>
  <si>
    <t>5.3.1</t>
  </si>
  <si>
    <t>5.3.2</t>
  </si>
  <si>
    <t>5.3.3</t>
  </si>
  <si>
    <t>5.3.4</t>
  </si>
  <si>
    <t>5.3.5</t>
  </si>
  <si>
    <t>6.2</t>
  </si>
  <si>
    <t>6.3</t>
  </si>
  <si>
    <t>7.1</t>
  </si>
  <si>
    <t>7.1.1</t>
  </si>
  <si>
    <t>7.1.2</t>
  </si>
  <si>
    <t>SUPRAESTRUTURA - VIGAS E LAJES DO NÍVEL 1</t>
  </si>
  <si>
    <t>7.2</t>
  </si>
  <si>
    <t>TRE - 0003</t>
  </si>
  <si>
    <t>7.2.1</t>
  </si>
  <si>
    <r>
      <t xml:space="preserve">ARMAÇÃO DE PILAR OU VIGA DE ESTRUTURA CONVENCIONAL DE CONCRETO ARMADO, UTILIZANDO AÇO CA-50 OU CA-60, DIÂMETRO 5.0MM ATÉ 12.5MM - MONTAGEM </t>
    </r>
    <r>
      <rPr>
        <b/>
        <sz val="10"/>
        <color rgb="FF000000"/>
        <rFont val="Arial"/>
        <family val="2"/>
      </rPr>
      <t>(VIGAS)</t>
    </r>
  </si>
  <si>
    <t>TRE - 0005</t>
  </si>
  <si>
    <r>
      <t xml:space="preserve">ARMAÇÃO DE </t>
    </r>
    <r>
      <rPr>
        <b/>
        <sz val="10"/>
        <color rgb="FF000000"/>
        <rFont val="Arial"/>
        <family val="2"/>
      </rPr>
      <t>LAJE</t>
    </r>
    <r>
      <rPr>
        <sz val="10"/>
        <color rgb="FF000000"/>
        <rFont val="Arial"/>
        <family val="1"/>
      </rPr>
      <t xml:space="preserve"> DE ESTRUTURA CONVENCIONAL DE CONCRETO ARMADO, UTILIZANDO AÇO CA-50 E CA-60, DIÂMETRO 5.0MM ATÉ 10.0MM - MONTAGEM</t>
    </r>
  </si>
  <si>
    <t>8.1</t>
  </si>
  <si>
    <t>7.3</t>
  </si>
  <si>
    <t>7.3.1</t>
  </si>
  <si>
    <r>
      <t xml:space="preserve">CONCRETO FCK = 25MPA, TRAÇO 1:2,3:2,7 (CIMENTO/AREIA MÉDIA/BRITA 1) - PREPARO MECÂNICO COM BETONEIRA 400L </t>
    </r>
    <r>
      <rPr>
        <b/>
        <sz val="10"/>
        <color rgb="FF000000"/>
        <rFont val="Arial"/>
        <family val="2"/>
      </rPr>
      <t>(VIGAS NÍVEL 1)</t>
    </r>
  </si>
  <si>
    <r>
      <t xml:space="preserve">CONCRETO FCK = 25MPA, TRAÇO 1:2,3:2,7 (CIMENTO/AREIA MÉDIA/BRITA 1) - PREPARO MECÂNICO COM BETONEIRA 400L </t>
    </r>
    <r>
      <rPr>
        <b/>
        <sz val="10"/>
        <color rgb="FF000000"/>
        <rFont val="Arial"/>
        <family val="2"/>
      </rPr>
      <t>(LAJES NÍVEL 1)</t>
    </r>
  </si>
  <si>
    <r>
      <t xml:space="preserve">LANÇAMENTO COM USO DE BALDES, ADENSAMENTO E ACABAMENTO DE CONCRETO EM ESTRUTURAS </t>
    </r>
    <r>
      <rPr>
        <b/>
        <sz val="10"/>
        <color rgb="FF000000"/>
        <rFont val="Arial"/>
        <family val="2"/>
      </rPr>
      <t>(VIGAS NÍVEL 1)</t>
    </r>
  </si>
  <si>
    <r>
      <t xml:space="preserve">LANÇAMENTO COM USO DE BALDES, ADENSAMENTO E ACABAMENTO DE CONCRETO EM ESTRUTURAS </t>
    </r>
    <r>
      <rPr>
        <b/>
        <sz val="10"/>
        <color rgb="FF000000"/>
        <rFont val="Arial"/>
        <family val="2"/>
      </rPr>
      <t>(LAJES NÍVEL 1)</t>
    </r>
  </si>
  <si>
    <t>8.1.1</t>
  </si>
  <si>
    <t>CONCRETO DE PILARES</t>
  </si>
  <si>
    <r>
      <t xml:space="preserve">CONCRETO FCK = 25MPA, TRAÇO 1:2,3:2,7 (CIMENTO/AREIA MÉDIA/BRITA 1) - PREPARO MECÂNICO COM BETONEIRA 400L </t>
    </r>
    <r>
      <rPr>
        <b/>
        <sz val="10"/>
        <color rgb="FF000000"/>
        <rFont val="Arial"/>
        <family val="2"/>
      </rPr>
      <t>(PILARES)</t>
    </r>
  </si>
  <si>
    <r>
      <t xml:space="preserve">LANÇAMENTO COM USO DE BALDES, ADENSAMENTO E ACABAMENTO DE CONCRETO EM ESTRUTURAS </t>
    </r>
    <r>
      <rPr>
        <b/>
        <sz val="10"/>
        <color rgb="FF000000"/>
        <rFont val="Arial"/>
        <family val="2"/>
      </rPr>
      <t>(PILARES)</t>
    </r>
  </si>
  <si>
    <t>CONCRETO DE VIGAS</t>
  </si>
  <si>
    <r>
      <t xml:space="preserve">CONCRETO FCK = 25MPA, TRAÇO 1:2,3:2,7 (CIMENTO/AREIA MÉDIA/BRITA 1) - PREPARO MECÂNICO COM BETONEIRA 400L </t>
    </r>
    <r>
      <rPr>
        <b/>
        <sz val="10"/>
        <color rgb="FF000000"/>
        <rFont val="Arial"/>
        <family val="2"/>
      </rPr>
      <t>(VIGAS)</t>
    </r>
  </si>
  <si>
    <r>
      <t xml:space="preserve">LANÇAMENTO COM USO DE BALDES, ADENSAMENTO E ACABAMENTO DE CONCRETO EM ESTRUTURAS </t>
    </r>
    <r>
      <rPr>
        <b/>
        <sz val="10"/>
        <color rgb="FF000000"/>
        <rFont val="Arial"/>
        <family val="2"/>
      </rPr>
      <t>(VIGAS)</t>
    </r>
  </si>
  <si>
    <t>CONCRETO DE LAJES</t>
  </si>
  <si>
    <r>
      <t xml:space="preserve">CONCRETO FCK = 25MPA, TRAÇO 1:2,3:2,7 (CIMENTO/AREIA MÉDIA/BRITA 1) - PREPARO MECÂNICO COM BETONEIRA 400L </t>
    </r>
    <r>
      <rPr>
        <b/>
        <sz val="10"/>
        <color rgb="FF000000"/>
        <rFont val="Arial"/>
        <family val="2"/>
      </rPr>
      <t>(LAJES)</t>
    </r>
  </si>
  <si>
    <r>
      <t xml:space="preserve">LANÇAMENTO COM USO DE BALDES, ADENSAMENTO E ACABAMENTO DE CONCRETO EM ESTRUTURAS </t>
    </r>
    <r>
      <rPr>
        <b/>
        <sz val="10"/>
        <color rgb="FF000000"/>
        <rFont val="Arial"/>
        <family val="2"/>
      </rPr>
      <t>(LAJES)</t>
    </r>
  </si>
  <si>
    <r>
      <t xml:space="preserve">ARMAÇÃO DE PILAR OU VIGA DE ESTRUTURA CONVENCIONAL DE CONCRETO ARMADO, UTILIZANDO AÇO CA-50 OU CA-60, DIÂMETRO 5.0MM ATÉ 12.5MM - MONTAGEM </t>
    </r>
    <r>
      <rPr>
        <b/>
        <sz val="10"/>
        <color rgb="FF000000"/>
        <rFont val="Arial"/>
        <family val="2"/>
      </rPr>
      <t>(PILARES)</t>
    </r>
  </si>
  <si>
    <t>ESCAVAÇÃO MANUAL</t>
  </si>
  <si>
    <t>LASTRO DE CONCRETO MAGRO, APLICADO EM BLOCOS DE COROAMENTO OU SAPATAS, ESPESSURA DE 5CM</t>
  </si>
  <si>
    <r>
      <t xml:space="preserve">MONTAGEM E DESMONTAGEM DE FÔRMA DE </t>
    </r>
    <r>
      <rPr>
        <b/>
        <sz val="10"/>
        <color rgb="FF000000"/>
        <rFont val="Arial"/>
        <family val="2"/>
      </rPr>
      <t>PILARES (ARRANQUE)</t>
    </r>
    <r>
      <rPr>
        <sz val="10"/>
        <color rgb="FF000000"/>
        <rFont val="Arial"/>
        <family val="1"/>
      </rPr>
      <t xml:space="preserve"> RETANGULARES E ESTRUTURAS SIMILARES, COM ÁREA MÉDIA DAS SEÇÕES MENOR OU IGUAL A 0,25M², PÉ DIREITO SIMPLES, EM MADEIRA SERRADA, DUAS UTILIZAÇÕES</t>
    </r>
  </si>
  <si>
    <r>
      <t xml:space="preserve">ARMAÇÃO DE BLOCO, VIGA BALDRAME OU SAPATA UTILIZANDO AÇO CA-50 OU CA-60, DIÂMETRO DE </t>
    </r>
    <r>
      <rPr>
        <b/>
        <sz val="10"/>
        <color rgb="FF000000"/>
        <rFont val="Arial"/>
        <family val="2"/>
      </rPr>
      <t xml:space="preserve">5.0MM ATÉ 10.0MM </t>
    </r>
    <r>
      <rPr>
        <sz val="10"/>
        <color rgb="FF000000"/>
        <rFont val="Arial"/>
        <family val="1"/>
      </rPr>
      <t>- MONTAGEM</t>
    </r>
  </si>
  <si>
    <t>7.4</t>
  </si>
  <si>
    <t>7.4.1</t>
  </si>
  <si>
    <t>7.4.2</t>
  </si>
  <si>
    <r>
      <t>CONCRETAGEM DE BLOCOS DE COROAMENTO E VIGAS BALDRAME, FCK 25 MPA, COM USO DE JERICA, LANÇAMENTO, ADENSAMENTO E ACABAMENTO</t>
    </r>
    <r>
      <rPr>
        <b/>
        <sz val="10"/>
        <color rgb="FF000000"/>
        <rFont val="Arial"/>
        <family val="2"/>
      </rPr>
      <t xml:space="preserve"> (ARRANQUE DE PILARES)</t>
    </r>
  </si>
  <si>
    <t>8.3.3</t>
  </si>
  <si>
    <t>8.3.4</t>
  </si>
  <si>
    <t>9.1.3</t>
  </si>
  <si>
    <t>9.4</t>
  </si>
  <si>
    <t>9.4.1</t>
  </si>
  <si>
    <t>9.4.2</t>
  </si>
  <si>
    <t>9.5</t>
  </si>
  <si>
    <t>9.5.1</t>
  </si>
  <si>
    <t>9.5.2</t>
  </si>
  <si>
    <t>10.1.1</t>
  </si>
  <si>
    <t>10.1.2</t>
  </si>
  <si>
    <t>10.2.1</t>
  </si>
  <si>
    <t>10.2.2</t>
  </si>
  <si>
    <t>10.2.4</t>
  </si>
  <si>
    <t>10.3.1</t>
  </si>
  <si>
    <t>TRE - 0006</t>
  </si>
  <si>
    <t>13.1.3</t>
  </si>
  <si>
    <t>13.2.2</t>
  </si>
  <si>
    <t>13.3.2</t>
  </si>
  <si>
    <t>14.1.1</t>
  </si>
  <si>
    <t>14.1.2</t>
  </si>
  <si>
    <t>14.2.1</t>
  </si>
  <si>
    <t>14.3</t>
  </si>
  <si>
    <t>14.3.1</t>
  </si>
  <si>
    <t>14.4</t>
  </si>
  <si>
    <t>14.4.1</t>
  </si>
  <si>
    <t>14.4.2</t>
  </si>
  <si>
    <t>14.5</t>
  </si>
  <si>
    <t>14.5.1</t>
  </si>
  <si>
    <t>14.5.2</t>
  </si>
  <si>
    <t>16.1.6</t>
  </si>
  <si>
    <t>16.1.7</t>
  </si>
  <si>
    <t>16.2.6</t>
  </si>
  <si>
    <t>16.2.7</t>
  </si>
  <si>
    <t>16.3</t>
  </si>
  <si>
    <t>16.3.1</t>
  </si>
  <si>
    <t>16.3.2</t>
  </si>
  <si>
    <t>16.3.3</t>
  </si>
  <si>
    <t>8.1.3</t>
  </si>
  <si>
    <t>8.2.3</t>
  </si>
  <si>
    <t>8.3.5</t>
  </si>
  <si>
    <t>8.3.6</t>
  </si>
  <si>
    <t>17.5</t>
  </si>
  <si>
    <t>18.1.1</t>
  </si>
  <si>
    <t>18.1.2</t>
  </si>
  <si>
    <t>18.1.3</t>
  </si>
  <si>
    <t>18.1.4</t>
  </si>
  <si>
    <t>18.2.1</t>
  </si>
  <si>
    <t>18.2.2</t>
  </si>
  <si>
    <t>18.2.3</t>
  </si>
  <si>
    <t>18.2.4</t>
  </si>
  <si>
    <t>18.2.5</t>
  </si>
  <si>
    <t>18.2.6</t>
  </si>
  <si>
    <t>18.3</t>
  </si>
  <si>
    <t>18.3.1</t>
  </si>
  <si>
    <t>18.3.2</t>
  </si>
  <si>
    <t>18.3.3</t>
  </si>
  <si>
    <t>18.3.4</t>
  </si>
  <si>
    <t>18.3.5</t>
  </si>
  <si>
    <t>18.3.6</t>
  </si>
  <si>
    <t>18.4</t>
  </si>
  <si>
    <t>18.4.1</t>
  </si>
  <si>
    <t>REVESTIMENTO CERÂMICO PARA PISOS COM PLACAS TIPO ESMALTADA EXTRA DE DIMENSÕES 45x45CM, APLICADA EM AMBIENTES DE ÁREA MAIOR QUE 10M²</t>
  </si>
  <si>
    <t>19.2</t>
  </si>
  <si>
    <t>21.2</t>
  </si>
  <si>
    <t>21.2.1</t>
  </si>
  <si>
    <t>21.3</t>
  </si>
  <si>
    <t>21.3.1</t>
  </si>
  <si>
    <t>23.1.3</t>
  </si>
  <si>
    <t>23.1.4</t>
  </si>
  <si>
    <t>GRADIL FRONTAL</t>
  </si>
  <si>
    <t>24.8</t>
  </si>
  <si>
    <t>24.9</t>
  </si>
  <si>
    <t>24.10</t>
  </si>
  <si>
    <t>24.11</t>
  </si>
  <si>
    <t>24.1.1</t>
  </si>
  <si>
    <t>24.1.2</t>
  </si>
  <si>
    <t>24.2.1</t>
  </si>
  <si>
    <t>24.2.2</t>
  </si>
  <si>
    <t>24.2.3</t>
  </si>
  <si>
    <t>24.3.1</t>
  </si>
  <si>
    <t>24.3.2</t>
  </si>
  <si>
    <t>24.3.3</t>
  </si>
  <si>
    <t>24.3.4</t>
  </si>
  <si>
    <t>24.3.5</t>
  </si>
  <si>
    <t>24.4.1</t>
  </si>
  <si>
    <t>24.4.2</t>
  </si>
  <si>
    <t>24.5.1</t>
  </si>
  <si>
    <t>24.6.1</t>
  </si>
  <si>
    <t>24.6.2</t>
  </si>
  <si>
    <t>24.6.3</t>
  </si>
  <si>
    <t>24.6.4</t>
  </si>
  <si>
    <t>24.6.5</t>
  </si>
  <si>
    <t>24.7.1</t>
  </si>
  <si>
    <t>24.7.2</t>
  </si>
  <si>
    <t>24.7.3</t>
  </si>
  <si>
    <t>24.7.4</t>
  </si>
  <si>
    <t>24.8.1</t>
  </si>
  <si>
    <t>24.8.2</t>
  </si>
  <si>
    <t>24.8.3</t>
  </si>
  <si>
    <t>24.8.4</t>
  </si>
  <si>
    <t>24.8.5</t>
  </si>
  <si>
    <t>24.9.1</t>
  </si>
  <si>
    <t>24.9.2</t>
  </si>
  <si>
    <t>24.9.3</t>
  </si>
  <si>
    <t>24.9.4</t>
  </si>
  <si>
    <t>24.9.5</t>
  </si>
  <si>
    <t>24.9.6</t>
  </si>
  <si>
    <t>24.9.7</t>
  </si>
  <si>
    <t>24.10.1</t>
  </si>
  <si>
    <t>24.10.2</t>
  </si>
  <si>
    <t>24.10.3</t>
  </si>
  <si>
    <t>24.10.4</t>
  </si>
  <si>
    <t>24.10.5</t>
  </si>
  <si>
    <t>24.11.1</t>
  </si>
  <si>
    <t>24.11.2</t>
  </si>
  <si>
    <t>24.11.3</t>
  </si>
  <si>
    <t>REVESTIMENTOS CERÂMICOS EM PAREDES EXTERNAS - FACHADAS TÉRREO</t>
  </si>
  <si>
    <t>26.3</t>
  </si>
  <si>
    <t>26.4</t>
  </si>
  <si>
    <t>26.5</t>
  </si>
  <si>
    <t>26.6</t>
  </si>
  <si>
    <t>26.7</t>
  </si>
  <si>
    <t>26.8</t>
  </si>
  <si>
    <t>26.9</t>
  </si>
  <si>
    <t>28.5</t>
  </si>
  <si>
    <t>28.6</t>
  </si>
  <si>
    <t>28.7</t>
  </si>
  <si>
    <t>28.2.3</t>
  </si>
  <si>
    <t>28.3.3</t>
  </si>
  <si>
    <t>28.4.4</t>
  </si>
  <si>
    <t>28.5.1</t>
  </si>
  <si>
    <t>28.5.2</t>
  </si>
  <si>
    <t>28.5.3</t>
  </si>
  <si>
    <t>28.6.1</t>
  </si>
  <si>
    <t>28.6.2</t>
  </si>
  <si>
    <t>28.6.3</t>
  </si>
  <si>
    <t>28.7.1</t>
  </si>
  <si>
    <t>29.1.1</t>
  </si>
  <si>
    <t>29.1.2</t>
  </si>
  <si>
    <t>29.1.3</t>
  </si>
  <si>
    <t>29.1.4</t>
  </si>
  <si>
    <t>29.1.5</t>
  </si>
  <si>
    <t>29.2.1</t>
  </si>
  <si>
    <t>29.2.2</t>
  </si>
  <si>
    <t>29.3</t>
  </si>
  <si>
    <t>29.3.1</t>
  </si>
  <si>
    <t>29.3.2</t>
  </si>
  <si>
    <t>29.4</t>
  </si>
  <si>
    <t>29.4.1</t>
  </si>
  <si>
    <t>29.4.2</t>
  </si>
  <si>
    <t>CAIXA DE AREIA 40x40x40 EM ALVENARIA</t>
  </si>
  <si>
    <t>31.6</t>
  </si>
  <si>
    <t>31.7</t>
  </si>
  <si>
    <t>31.8</t>
  </si>
  <si>
    <t>31.9</t>
  </si>
  <si>
    <r>
      <t>BANCADA DE GRANITO POLIDO – 1,20 x 0,55M – COM VISTA FRONTAL E UMA LATERAL DE 15CM, INCLUSIVE CUBA DE EMBUTIR OVAL DE LOUÇA BRANCA – 35 x 50CM, VÁLVULA DE METAL CROMADO E SIFÃO FLEXÍVEL DE PVC</t>
    </r>
    <r>
      <rPr>
        <b/>
        <sz val="10"/>
        <rFont val="Arial"/>
        <family val="1"/>
      </rPr>
      <t xml:space="preserve"> (GRANITO PRETO SÃO GABRIEL) - WC FUNCIONÁRIOS</t>
    </r>
  </si>
  <si>
    <t>TRE - 0350</t>
  </si>
  <si>
    <t>TRE - 0351</t>
  </si>
  <si>
    <r>
      <t xml:space="preserve">BANCADA DE GRANITO POLIDO PARA PIA DE COZINHA - 1,80 x 0,60M - COM ÁREA SECA E MOLHADA, VISTA FRONTAL E DUAS LATERAIS COM 5,00CM DE ALTURA, INCLUSIVE CUBA DE AÇO INOX TAMANHO MÉDIO E VÁLVULA AMERICANA EM METAL CROMADO </t>
    </r>
    <r>
      <rPr>
        <b/>
        <sz val="10"/>
        <rFont val="Arial"/>
        <family val="1"/>
      </rPr>
      <t xml:space="preserve">(GRANITO PRETO SÃO GABRIEL) </t>
    </r>
  </si>
  <si>
    <r>
      <t>BANCADA DE GRANITO POLIDO PARA ÁREA DE SERVIÇO - 1,30 x 0,60M - VISTA FRONTAL COM 15CM DE ALTURA, INCLUSIVE TANQUE EM AÇO INOX COM VÁLVULA METÁLICA</t>
    </r>
    <r>
      <rPr>
        <b/>
        <sz val="10"/>
        <color rgb="FF000000"/>
        <rFont val="Arial"/>
        <family val="2"/>
      </rPr>
      <t xml:space="preserve"> (GRANITO PRETO SÃO GABRIEL)</t>
    </r>
  </si>
  <si>
    <t>TRE - 0352</t>
  </si>
  <si>
    <t>32.1.5</t>
  </si>
  <si>
    <t>32.1.6</t>
  </si>
  <si>
    <t>32.1.7</t>
  </si>
  <si>
    <t>32.1.8</t>
  </si>
  <si>
    <t>32.1.9</t>
  </si>
  <si>
    <t>32.1.10</t>
  </si>
  <si>
    <t>32.1.11</t>
  </si>
  <si>
    <t>32.1.12</t>
  </si>
  <si>
    <t>32.1.13</t>
  </si>
  <si>
    <t>32.2.4</t>
  </si>
  <si>
    <t>32.2.5</t>
  </si>
  <si>
    <t>32.2.6</t>
  </si>
  <si>
    <t>32.2.7</t>
  </si>
  <si>
    <t>32.2.8</t>
  </si>
  <si>
    <t>32.2.9</t>
  </si>
  <si>
    <t>32.2.10</t>
  </si>
  <si>
    <t>32.2.11</t>
  </si>
  <si>
    <t>32.2.12</t>
  </si>
  <si>
    <t>32.2.13</t>
  </si>
  <si>
    <t>32.3.4</t>
  </si>
  <si>
    <t>33.5</t>
  </si>
  <si>
    <t>33.1.4</t>
  </si>
  <si>
    <t>33.5.1</t>
  </si>
  <si>
    <t>33.5.2</t>
  </si>
  <si>
    <t>34.1.1</t>
  </si>
  <si>
    <t>34.1.2</t>
  </si>
  <si>
    <t>34.1.3</t>
  </si>
  <si>
    <t>34.2.1</t>
  </si>
  <si>
    <t>34.2.2</t>
  </si>
  <si>
    <t>34.2.3</t>
  </si>
  <si>
    <t>34.3.1</t>
  </si>
  <si>
    <t>34.3.2</t>
  </si>
  <si>
    <t>34.3.3</t>
  </si>
  <si>
    <t>34.4</t>
  </si>
  <si>
    <t>38.1</t>
  </si>
  <si>
    <t>38.2</t>
  </si>
  <si>
    <t>38.3</t>
  </si>
  <si>
    <t>38.4</t>
  </si>
  <si>
    <t>3.1</t>
  </si>
  <si>
    <r>
      <t xml:space="preserve">DEMOLIÇÃO DE PILARES E VIGAS EM CONCRETO ARMADO, DE FORMA MECANIZADA COM MARTELETE, SEM REAPROVEITAMENTO </t>
    </r>
    <r>
      <rPr>
        <b/>
        <sz val="10"/>
        <color rgb="FF000000"/>
        <rFont val="Arial"/>
        <family val="2"/>
      </rPr>
      <t>(ÁREA INTERNA - SOMENTE VIGAS)</t>
    </r>
  </si>
  <si>
    <r>
      <t xml:space="preserve">DEMOLIÇÃO DE PILARES E VIGAS EM CONCRETO ARMADO, DE FORMA MECANIZADA COM MARTELETE, SEM REAPROVEITAMENTO </t>
    </r>
    <r>
      <rPr>
        <b/>
        <sz val="10"/>
        <color rgb="FF000000"/>
        <rFont val="Arial"/>
        <family val="2"/>
      </rPr>
      <t>(ÁREA EXTERNA - PILARES E VIGAS DE ESTRUTURA ANTIGA)</t>
    </r>
  </si>
  <si>
    <t>ALVENARIA DE VEDAÇÃO DE BLOCOS CERÂMICOS FURADOS NA HORIZONTAL DE 9X19X19CM (ESPESSURA 9CM) DE PAREDES COM ÁREA LÍQUIDA MAIOR OU IGUAL A 6M² SEM VÃOS E ARGAMASSA DE ASSENTAMENTO COM PREPARO EM BETONEIRA</t>
  </si>
  <si>
    <t>REVESTIMENTOS DE PAREDES INTERNAS - NÍVEL TÉRREO</t>
  </si>
  <si>
    <t>REVESTIMENTOS DE FACHADAS - NÍVEL TÉRREO</t>
  </si>
  <si>
    <r>
      <t xml:space="preserve">LASTRO DE CONCRETO ESTRUTURAL FCK 20MPA, </t>
    </r>
    <r>
      <rPr>
        <b/>
        <sz val="10"/>
        <rFont val="Arial"/>
        <family val="2"/>
      </rPr>
      <t>ALTURA 7,00CM</t>
    </r>
    <r>
      <rPr>
        <sz val="10"/>
        <rFont val="Arial"/>
        <family val="1"/>
      </rPr>
      <t>, APLICADO EM PISO</t>
    </r>
  </si>
  <si>
    <t>EXECUÇÃO DE PASSEIO (CALÇADA) OU PISO DE CONCRETO COM CONCRETO MOLDADO IN LOCO, FEITO EM OBRA, ACABAMENTO CONVENCIONAL, ESPESSURA 10 CM, ARMADO</t>
  </si>
  <si>
    <t>18.4.2</t>
  </si>
  <si>
    <t>PISO EXTERNO - CALÇADA PERIMETRAL DA EDIFICAÇÃO</t>
  </si>
  <si>
    <t xml:space="preserve">PISO EXTERNO -  CALÇADA EM CONCRETO SIMPLES </t>
  </si>
  <si>
    <t>PISO EXTERNO -  CALÇADA EM CONCRETO ARMADO</t>
  </si>
  <si>
    <t>18.5</t>
  </si>
  <si>
    <t>18.5.1</t>
  </si>
  <si>
    <t>18.5.2</t>
  </si>
  <si>
    <t>REGULARIZAÇÃO E COMPACTAÇÃO MANUAL DO TERRENO, COM SOQUETE, PARA EXECUÇÃO DE PISO</t>
  </si>
  <si>
    <t>TRE - 0353</t>
  </si>
  <si>
    <t>TRE - 0354</t>
  </si>
  <si>
    <t>MURO E GRADIL</t>
  </si>
  <si>
    <t>10.1.3</t>
  </si>
  <si>
    <t>10.1.4</t>
  </si>
  <si>
    <t>10.1.5</t>
  </si>
  <si>
    <t>10.1.6</t>
  </si>
  <si>
    <t xml:space="preserve">MURO FRONTAL </t>
  </si>
  <si>
    <t>10.4</t>
  </si>
  <si>
    <t>MURO POSTERIOR</t>
  </si>
  <si>
    <t>MURO LATERAL DIREITO</t>
  </si>
  <si>
    <t>MURO LATERAL ESQUERDO</t>
  </si>
  <si>
    <t>10.4.1</t>
  </si>
  <si>
    <t>10.4.2</t>
  </si>
  <si>
    <t>10.4.3</t>
  </si>
  <si>
    <t>10.1.7</t>
  </si>
  <si>
    <t>10.1.8</t>
  </si>
  <si>
    <t>10.1.9</t>
  </si>
  <si>
    <t>10.1.10</t>
  </si>
  <si>
    <t>10.1.11</t>
  </si>
  <si>
    <t>10.1.12</t>
  </si>
  <si>
    <t>10.1.13</t>
  </si>
  <si>
    <t>10.5</t>
  </si>
  <si>
    <t>10.5.1</t>
  </si>
  <si>
    <t>GRADIL METÁLICO COM TELA ONDULADA QUADRADA (TELA ARTÍSTICA) MALHA 1", FIO 12BWG, CANTONEIRA 1.1/2" x 1/8" E TUBOS GALVANIZADOS 3"</t>
  </si>
  <si>
    <r>
      <rPr>
        <b/>
        <sz val="10"/>
        <rFont val="Arial"/>
        <family val="2"/>
      </rPr>
      <t>ALVENARIA DE VEDAÇÃO DE UMA VEZ</t>
    </r>
    <r>
      <rPr>
        <sz val="10"/>
        <rFont val="Arial"/>
        <family val="2"/>
      </rPr>
      <t xml:space="preserve"> BLOCOS CERÂMICOS FURADOS NA HORIZONTAL DE 19x19x9CM (ESPESSURA 19CM, BLOCO DEITADO) DE PAREDES COM ÁREA LÍQUIDA MAIOR QUE 6M² SEM VÃOS, ARGAMASSA DE ASSENTAMENTO COM PREPARO EM BETONEIRA</t>
    </r>
    <r>
      <rPr>
        <b/>
        <sz val="10"/>
        <rFont val="Arial"/>
        <family val="2"/>
      </rPr>
      <t xml:space="preserve"> (NIVELAMENTO DO PISO SOB O GRADIL)</t>
    </r>
  </si>
  <si>
    <t>10.2.3</t>
  </si>
  <si>
    <t>10.2.5</t>
  </si>
  <si>
    <t>10.2.6</t>
  </si>
  <si>
    <t>10.2.7</t>
  </si>
  <si>
    <t>24.6.6</t>
  </si>
  <si>
    <t>RELÉ FOTOELÉTRICO PARA COMANDO DE ILUMINAÇÃO EXTERNA 127V/1000W - FORNECIMENTO E INSTALAÇÃO</t>
  </si>
  <si>
    <r>
      <t xml:space="preserve">ENTRADA DE ENERGIA ELÉTRICA TRIFÁSICA, DEMANDA ENTRE 27,1 E 38KVA, COM CIRCUÍTO 3F + N #35MM² COM 25M DE COMPRIMENTO </t>
    </r>
    <r>
      <rPr>
        <b/>
        <sz val="10"/>
        <rFont val="Arial"/>
        <family val="2"/>
      </rPr>
      <t>(RAMAL DE LIGAÇÃO + RAMAL DE ENTRADA)</t>
    </r>
  </si>
  <si>
    <r>
      <t xml:space="preserve">LISTELO DE GRANITO COM BORDAS RETAS POLIDAS, ASSENTADO EM PAREDES - 10,00 x 2,00CM </t>
    </r>
    <r>
      <rPr>
        <b/>
        <sz val="10"/>
        <rFont val="Arial"/>
        <family val="2"/>
      </rPr>
      <t>(GRANITO BRANCO SIENA) - FACHADA FRONTAL</t>
    </r>
  </si>
  <si>
    <t>10.1.14</t>
  </si>
  <si>
    <t>10.1.15</t>
  </si>
  <si>
    <t>10.1.16</t>
  </si>
  <si>
    <t>10.1.17</t>
  </si>
  <si>
    <t>10.3.2</t>
  </si>
  <si>
    <t>10.3.3</t>
  </si>
  <si>
    <t>10.3.4</t>
  </si>
  <si>
    <t>10.2.8</t>
  </si>
  <si>
    <t>10.2.9</t>
  </si>
  <si>
    <t>10.2.10</t>
  </si>
  <si>
    <t>33.5.3</t>
  </si>
  <si>
    <t>33.5.4</t>
  </si>
  <si>
    <t>33.5.5</t>
  </si>
  <si>
    <t>33.5.6</t>
  </si>
  <si>
    <t>TRE - 0225</t>
  </si>
  <si>
    <r>
      <rPr>
        <b/>
        <sz val="10"/>
        <rFont val="Arial"/>
        <family val="2"/>
      </rPr>
      <t>PONTO DE TOMADA BAIXA 10A,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rFont val="Arial"/>
        <family val="2"/>
      </rPr>
      <t>2.5</t>
    </r>
    <r>
      <rPr>
        <b/>
        <sz val="10"/>
        <color rgb="FF000000"/>
        <rFont val="Arial"/>
        <family val="2"/>
      </rPr>
      <t>0MM²</t>
    </r>
    <r>
      <rPr>
        <sz val="10"/>
        <color rgb="FF000000"/>
        <rFont val="Arial"/>
        <family val="2"/>
      </rPr>
      <t>, INCLUINDO TOMADA 10A/250V, CAIXA, ELETRODUTO FLEXÍVEL CORRUGADO ¾”, CABO, RASGO, QUEBRA E CHUMBAMENTO</t>
    </r>
  </si>
  <si>
    <t>TRE - 0224</t>
  </si>
  <si>
    <r>
      <rPr>
        <b/>
        <sz val="10"/>
        <rFont val="Arial"/>
        <family val="2"/>
      </rPr>
      <t>PONTO DE TOMADA BAIXA 10A, DUPLA</t>
    </r>
    <r>
      <rPr>
        <sz val="10"/>
        <rFont val="Arial"/>
        <family val="2"/>
      </rPr>
      <t xml:space="preserve">, MONOFÁSICA, EM PAREDE, CIRCUÍTO </t>
    </r>
    <r>
      <rPr>
        <b/>
        <sz val="10"/>
        <rFont val="Arial"/>
        <family val="2"/>
      </rPr>
      <t>2.5</t>
    </r>
    <r>
      <rPr>
        <b/>
        <sz val="10"/>
        <color rgb="FF000000"/>
        <rFont val="Arial"/>
        <family val="2"/>
      </rPr>
      <t>0MM²</t>
    </r>
    <r>
      <rPr>
        <sz val="10"/>
        <color rgb="FF000000"/>
        <rFont val="Arial"/>
        <family val="2"/>
      </rPr>
      <t xml:space="preserve">, INCLUINDO TOMADA 10A/250V, CAIXA, ELETRODUTO FLEXÍVEL CORRUGADO ¾”, CABO, RASGO, QUEBRA E CHUMBAMENTO </t>
    </r>
  </si>
  <si>
    <t>TRE - 0230</t>
  </si>
  <si>
    <r>
      <rPr>
        <b/>
        <sz val="10"/>
        <rFont val="Arial"/>
        <family val="2"/>
      </rPr>
      <t>PONTO DE TOMADA MÉDIA 10A,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2.50MM²</t>
    </r>
    <r>
      <rPr>
        <sz val="10"/>
        <color rgb="FF000000"/>
        <rFont val="Arial"/>
        <family val="2"/>
      </rPr>
      <t>, INCLUINDO TOMADA 10A/250V, CAIXA, ELETRODUTO PVC FLEXÍVEL CORRUGADO ¾”, CABO, RASGO, QUEBRA E CHUMBAMENTO</t>
    </r>
  </si>
  <si>
    <t>TRE - 0355</t>
  </si>
  <si>
    <t>TRE - 0356</t>
  </si>
  <si>
    <r>
      <rPr>
        <b/>
        <sz val="10"/>
        <rFont val="Arial"/>
        <family val="2"/>
      </rPr>
      <t>PONTO DE TOMADA ALTA 10A,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rFont val="Arial"/>
        <family val="2"/>
      </rPr>
      <t>2.50MM²</t>
    </r>
    <r>
      <rPr>
        <sz val="10"/>
        <rFont val="Arial"/>
        <family val="2"/>
      </rPr>
      <t>, INCLUINDO TOMADA 10A/250V, CAIXA, ELETRODUTO PVC FLEXÍVEL CORRUGADO ¾”, CABO, RASGO, QUEBRA E CHUMBAMENTO</t>
    </r>
  </si>
  <si>
    <t>ELABORAÇÃO DE PROJETO ESTRUTURAL PARA EXECUÇÃO DE NOVAS VIGAS E LAJES NOS NÍVEIS 1, 2 E 3.</t>
  </si>
  <si>
    <t>SBC - 0038</t>
  </si>
  <si>
    <t>INFRAESTRUTURA - SAPATAS NOVAS DO PRÉDIO</t>
  </si>
  <si>
    <t>SUPRAESTRUTURA - ABRIGO DA CAIXA D'ÁGUA E DEPÓSITO SUPERIOR (NÍVEIS 2 E 3)</t>
  </si>
  <si>
    <t>29.1.6</t>
  </si>
  <si>
    <t>RALO SIFONADO, PVC, DN 100 X 40 MM, JUNTA SOLDÁVEL, FORNECIDO E INSTALADO EM RAMAL DE DESCARGA OU EM RAMAL DE ESGOTO SANITÁRIO</t>
  </si>
  <si>
    <t>PAISAGISMO</t>
  </si>
  <si>
    <t>REVOLVIMENTO E LIMPEZA MANUAL DE SOLO</t>
  </si>
  <si>
    <t>APLICAÇÃO DE ADUBO EM SOLO</t>
  </si>
  <si>
    <t>PLANTIO DE GRAMA EM PLACAS</t>
  </si>
  <si>
    <t>PLANTIO DE ARBUSTO OU CERCA VIVA</t>
  </si>
  <si>
    <t>39.1</t>
  </si>
  <si>
    <t>39.2</t>
  </si>
  <si>
    <t>39.3</t>
  </si>
  <si>
    <t>39.4</t>
  </si>
  <si>
    <t>SV</t>
  </si>
  <si>
    <t>INFRAESTRUTURA P/ ALIMENTAÇÃO E DISTRIBUIÇÃO ELÉTRICA</t>
  </si>
  <si>
    <r>
      <t xml:space="preserve">PINTURA COM TINTA ALQUIDICA DE ACABAMENTO (ESMALTE SINTÉTICO FOSCO) APLICADA A ROLO OU PINCEL SOBRE SUPERFÍCIES METÁLICAS, EXECUTADA EM OBRA, DUAS DEMÃOS - </t>
    </r>
    <r>
      <rPr>
        <b/>
        <sz val="10"/>
        <rFont val="Arial"/>
        <family val="2"/>
      </rPr>
      <t>CORES CINZA E BRANCO</t>
    </r>
  </si>
  <si>
    <t>10.4.4</t>
  </si>
  <si>
    <t>10.4.5</t>
  </si>
  <si>
    <t>10.4.6</t>
  </si>
  <si>
    <t>TRE - 0357</t>
  </si>
  <si>
    <t>MÊS 6</t>
  </si>
  <si>
    <t>160d</t>
  </si>
  <si>
    <t>180d</t>
  </si>
  <si>
    <t>REVESTIMENTOS CERÂMICOS EM PAREDES INTERNAS - DEPÓSITO DA COBERTURA</t>
  </si>
  <si>
    <t>39.5</t>
  </si>
  <si>
    <t>ACUMULADO</t>
  </si>
  <si>
    <t>34.4.1</t>
  </si>
  <si>
    <t xml:space="preserve">EXECUÇÃO DE PISO DE CONCRETO SIMPLES, FCK 20MPA, MOLDADO IN LOCO, FEITO NA OBRA, ACABAMENTO CONVENCIONAL (DESEMPENADO), ALTURA 9,00CM </t>
  </si>
  <si>
    <r>
      <rPr>
        <b/>
        <sz val="12"/>
        <rFont val="Calibri"/>
        <family val="2"/>
        <scheme val="minor"/>
      </rPr>
      <t xml:space="preserve">BASE SINAPI: </t>
    </r>
    <r>
      <rPr>
        <b/>
        <sz val="12"/>
        <color rgb="FF0000FF"/>
        <rFont val="Calibri"/>
        <family val="2"/>
        <scheme val="minor"/>
      </rPr>
      <t xml:space="preserve"> </t>
    </r>
    <r>
      <rPr>
        <b/>
        <sz val="12"/>
        <color rgb="FF0033CC"/>
        <rFont val="Calibri"/>
        <family val="2"/>
        <scheme val="minor"/>
      </rPr>
      <t xml:space="preserve">AGOSTO/2020 </t>
    </r>
    <r>
      <rPr>
        <b/>
        <sz val="12"/>
        <color rgb="FFFF0000"/>
        <rFont val="Calibri"/>
        <family val="2"/>
        <scheme val="minor"/>
      </rPr>
      <t xml:space="preserve">      </t>
    </r>
    <r>
      <rPr>
        <b/>
        <sz val="12"/>
        <color rgb="FF0000FF"/>
        <rFont val="Calibri"/>
        <family val="2"/>
        <scheme val="minor"/>
      </rPr>
      <t xml:space="preserve">     </t>
    </r>
    <r>
      <rPr>
        <b/>
        <sz val="12"/>
        <rFont val="Calibri"/>
        <family val="2"/>
        <scheme val="minor"/>
      </rPr>
      <t xml:space="preserve">LEIS SOCIAIS DESONERADAS: </t>
    </r>
    <r>
      <rPr>
        <b/>
        <sz val="12"/>
        <color rgb="FF0033CC"/>
        <rFont val="Calibri"/>
        <family val="2"/>
        <scheme val="minor"/>
      </rPr>
      <t>85,99% (HORISTA) - 48,92% (MENSALISTA)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</si>
</sst>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52" x14ac:knownFonts="1">
    <font>
      <sz val="11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FF"/>
      <name val="Calibri"/>
      <family val="2"/>
      <scheme val="minor"/>
    </font>
    <font>
      <sz val="10"/>
      <color rgb="FF000000"/>
      <name val="Verdana"/>
      <family val="2"/>
    </font>
    <font>
      <b/>
      <i/>
      <sz val="10"/>
      <color rgb="FF000000"/>
      <name val="Verdana"/>
      <family val="2"/>
    </font>
    <font>
      <sz val="12"/>
      <color rgb="FF000000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name val="Calibri"/>
      <family val="2"/>
      <scheme val="minor"/>
    </font>
    <font>
      <b/>
      <sz val="7"/>
      <color rgb="FF000000"/>
      <name val="Arial"/>
      <family val="2"/>
    </font>
    <font>
      <b/>
      <sz val="12"/>
      <color rgb="FFFF0000"/>
      <name val="Calibri"/>
      <family val="2"/>
      <scheme val="minor"/>
    </font>
    <font>
      <sz val="11"/>
      <color rgb="FFFF0000"/>
      <name val="Arial"/>
      <family val="1"/>
    </font>
    <font>
      <b/>
      <sz val="11"/>
      <name val="Arial"/>
      <family val="2"/>
    </font>
    <font>
      <sz val="11"/>
      <color rgb="FF0000FF"/>
      <name val="Arial"/>
      <family val="1"/>
    </font>
    <font>
      <b/>
      <sz val="11"/>
      <color rgb="FF0000FF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1"/>
    </font>
    <font>
      <sz val="12"/>
      <name val="Calibri"/>
      <family val="2"/>
    </font>
    <font>
      <sz val="12"/>
      <color rgb="FFFF0000"/>
      <name val="Calibri"/>
      <family val="2"/>
    </font>
    <font>
      <sz val="11"/>
      <name val="Arial"/>
      <family val="2"/>
    </font>
    <font>
      <b/>
      <sz val="12"/>
      <name val="Calibri"/>
      <family val="2"/>
    </font>
    <font>
      <sz val="8"/>
      <name val="Arial"/>
      <family val="1"/>
    </font>
    <font>
      <sz val="12"/>
      <color rgb="FF0000FF"/>
      <name val="Calibri"/>
      <family val="2"/>
      <scheme val="minor"/>
    </font>
    <font>
      <sz val="8"/>
      <color theme="1" tint="0.499984740745262"/>
      <name val="Arial"/>
      <family val="2"/>
    </font>
    <font>
      <sz val="8"/>
      <color rgb="FF0033CC"/>
      <name val="Arial"/>
      <family val="1"/>
    </font>
    <font>
      <sz val="12"/>
      <name val="Calibri"/>
      <family val="2"/>
      <scheme val="minor"/>
    </font>
    <font>
      <b/>
      <sz val="10"/>
      <color rgb="FF0033CC"/>
      <name val="Arial"/>
      <family val="2"/>
    </font>
    <font>
      <b/>
      <sz val="14"/>
      <color rgb="FF0000FF"/>
      <name val="Arial"/>
      <family val="2"/>
    </font>
    <font>
      <sz val="10"/>
      <name val="Verdana"/>
      <family val="2"/>
    </font>
    <font>
      <sz val="12"/>
      <name val="Arial"/>
      <family val="2"/>
    </font>
    <font>
      <b/>
      <sz val="16"/>
      <color rgb="FF0033CC"/>
      <name val="Arial"/>
      <family val="2"/>
    </font>
    <font>
      <sz val="9"/>
      <color rgb="FF0033CC"/>
      <name val="Arial"/>
      <family val="1"/>
    </font>
    <font>
      <b/>
      <sz val="9"/>
      <color rgb="FF0000FF"/>
      <name val="Arial"/>
      <family val="2"/>
    </font>
    <font>
      <b/>
      <sz val="12"/>
      <color rgb="FF0033CC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9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medium">
        <color auto="1"/>
      </right>
      <top style="thin">
        <color auto="1"/>
      </top>
      <bottom style="medium">
        <color rgb="FF000000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rgb="FF000000"/>
      </bottom>
      <diagonal/>
    </border>
    <border>
      <left style="medium">
        <color auto="1"/>
      </left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rgb="FF000000"/>
      </top>
      <bottom style="medium">
        <color theme="0" tint="-0.499984740745262"/>
      </bottom>
      <diagonal/>
    </border>
    <border>
      <left/>
      <right/>
      <top style="medium">
        <color rgb="FF000000"/>
      </top>
      <bottom style="medium">
        <color theme="0" tint="-0.499984740745262"/>
      </bottom>
      <diagonal/>
    </border>
    <border>
      <left/>
      <right style="medium">
        <color auto="1"/>
      </right>
      <top style="medium">
        <color rgb="FF000000"/>
      </top>
      <bottom style="medium">
        <color theme="0" tint="-0.499984740745262"/>
      </bottom>
      <diagonal/>
    </border>
    <border>
      <left style="medium">
        <color auto="1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medium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auto="1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auto="1"/>
      </right>
      <top style="medium">
        <color theme="0" tint="-0.499984740745262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thin">
        <color theme="0" tint="-0.499984740745262"/>
      </right>
      <top style="medium">
        <color rgb="FF00000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0000"/>
      </top>
      <bottom/>
      <diagonal/>
    </border>
    <border>
      <left style="thin">
        <color theme="0" tint="-0.499984740745262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rgb="FF000000"/>
      </top>
      <bottom/>
      <diagonal/>
    </border>
    <border>
      <left/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medium">
        <color auto="1"/>
      </right>
      <top/>
      <bottom style="medium">
        <color auto="1"/>
      </bottom>
      <diagonal/>
    </border>
    <border>
      <left/>
      <right style="thin">
        <color theme="0"/>
      </right>
      <top/>
      <bottom style="medium">
        <color auto="1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/>
      <bottom style="thin">
        <color theme="0" tint="-0.499984740745262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 tint="-0.34998626667073579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 tint="-0.34998626667073579"/>
      </bottom>
      <diagonal/>
    </border>
    <border>
      <left/>
      <right style="thin">
        <color theme="0"/>
      </right>
      <top style="medium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/>
      </right>
      <top style="thin">
        <color theme="0" tint="-0.34998626667073579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thin">
        <color theme="0"/>
      </right>
      <top style="thin">
        <color theme="0" tint="-0.34998626667073579"/>
      </top>
      <bottom style="medium">
        <color auto="1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13" fillId="11" borderId="1" xfId="0" applyFont="1" applyFill="1" applyBorder="1" applyAlignment="1">
      <alignment horizontal="center" vertical="center" wrapText="1"/>
    </xf>
    <xf numFmtId="4" fontId="13" fillId="11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8" fillId="10" borderId="0" xfId="0" applyNumberFormat="1" applyFont="1" applyFill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12" borderId="2" xfId="0" applyFont="1" applyFill="1" applyBorder="1" applyAlignment="1">
      <alignment horizontal="center" vertical="center" wrapText="1"/>
    </xf>
    <xf numFmtId="4" fontId="13" fillId="12" borderId="7" xfId="0" applyNumberFormat="1" applyFont="1" applyFill="1" applyBorder="1" applyAlignment="1">
      <alignment vertical="center" wrapText="1"/>
    </xf>
    <xf numFmtId="0" fontId="8" fillId="10" borderId="0" xfId="0" applyFont="1" applyFill="1" applyAlignment="1">
      <alignment horizontal="center" vertical="center" wrapText="1"/>
    </xf>
    <xf numFmtId="0" fontId="0" fillId="0" borderId="0" xfId="0" applyAlignment="1">
      <alignment horizontal="justify"/>
    </xf>
    <xf numFmtId="0" fontId="8" fillId="10" borderId="0" xfId="0" applyFont="1" applyFill="1" applyAlignment="1">
      <alignment horizontal="justify" vertical="top" wrapText="1"/>
    </xf>
    <xf numFmtId="0" fontId="7" fillId="9" borderId="0" xfId="0" applyFont="1" applyFill="1" applyAlignment="1">
      <alignment horizontal="justify" vertical="top" wrapText="1"/>
    </xf>
    <xf numFmtId="0" fontId="15" fillId="0" borderId="0" xfId="0" applyFont="1" applyFill="1" applyAlignment="1">
      <alignment vertical="center"/>
    </xf>
    <xf numFmtId="0" fontId="0" fillId="0" borderId="0" xfId="0" applyFill="1"/>
    <xf numFmtId="44" fontId="11" fillId="14" borderId="7" xfId="1" applyFont="1" applyFill="1" applyBorder="1" applyAlignment="1">
      <alignment vertical="center" wrapText="1"/>
    </xf>
    <xf numFmtId="0" fontId="0" fillId="0" borderId="11" xfId="0" applyBorder="1"/>
    <xf numFmtId="0" fontId="16" fillId="0" borderId="12" xfId="0" applyFont="1" applyBorder="1" applyAlignment="1">
      <alignment horizontal="right" wrapText="1"/>
    </xf>
    <xf numFmtId="4" fontId="16" fillId="0" borderId="12" xfId="0" applyNumberFormat="1" applyFont="1" applyBorder="1" applyAlignment="1">
      <alignment horizontal="right" wrapText="1"/>
    </xf>
    <xf numFmtId="4" fontId="16" fillId="0" borderId="13" xfId="0" applyNumberFormat="1" applyFont="1" applyBorder="1" applyAlignment="1">
      <alignment horizontal="right" wrapText="1"/>
    </xf>
    <xf numFmtId="0" fontId="0" fillId="0" borderId="14" xfId="0" applyBorder="1"/>
    <xf numFmtId="4" fontId="17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Border="1" applyAlignment="1">
      <alignment wrapText="1"/>
    </xf>
    <xf numFmtId="4" fontId="18" fillId="0" borderId="0" xfId="0" applyNumberFormat="1" applyFont="1" applyFill="1" applyBorder="1" applyAlignment="1">
      <alignment wrapText="1"/>
    </xf>
    <xf numFmtId="4" fontId="18" fillId="0" borderId="15" xfId="0" applyNumberFormat="1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15" xfId="0" applyFont="1" applyFill="1" applyBorder="1" applyAlignment="1">
      <alignment vertical="center" wrapText="1"/>
    </xf>
    <xf numFmtId="0" fontId="19" fillId="0" borderId="16" xfId="0" applyFont="1" applyBorder="1" applyAlignment="1">
      <alignment vertical="center"/>
    </xf>
    <xf numFmtId="0" fontId="19" fillId="0" borderId="17" xfId="0" applyFont="1" applyFill="1" applyBorder="1" applyAlignment="1">
      <alignment horizontal="right" vertical="center"/>
    </xf>
    <xf numFmtId="0" fontId="20" fillId="0" borderId="17" xfId="0" applyFont="1" applyFill="1" applyBorder="1" applyAlignment="1">
      <alignment vertical="center"/>
    </xf>
    <xf numFmtId="0" fontId="20" fillId="0" borderId="17" xfId="0" applyNumberFormat="1" applyFont="1" applyFill="1" applyBorder="1" applyAlignment="1">
      <alignment vertical="center"/>
    </xf>
    <xf numFmtId="0" fontId="20" fillId="0" borderId="18" xfId="0" applyNumberFormat="1" applyFont="1" applyFill="1" applyBorder="1" applyAlignment="1">
      <alignment vertical="center"/>
    </xf>
    <xf numFmtId="0" fontId="22" fillId="0" borderId="19" xfId="0" applyFont="1" applyBorder="1" applyAlignment="1"/>
    <xf numFmtId="0" fontId="22" fillId="0" borderId="20" xfId="0" applyFont="1" applyBorder="1" applyAlignment="1"/>
    <xf numFmtId="0" fontId="24" fillId="0" borderId="0" xfId="0" applyFont="1" applyFill="1" applyBorder="1" applyAlignment="1">
      <alignment vertical="top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justify" vertical="center" wrapText="1"/>
    </xf>
    <xf numFmtId="0" fontId="2" fillId="3" borderId="23" xfId="0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/>
    </xf>
    <xf numFmtId="4" fontId="14" fillId="5" borderId="24" xfId="0" applyNumberFormat="1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justify" vertical="center" wrapText="1"/>
    </xf>
    <xf numFmtId="4" fontId="3" fillId="4" borderId="26" xfId="0" applyNumberFormat="1" applyFont="1" applyFill="1" applyBorder="1" applyAlignment="1">
      <alignment horizontal="center" vertical="center"/>
    </xf>
    <xf numFmtId="4" fontId="14" fillId="5" borderId="27" xfId="0" applyNumberFormat="1" applyFont="1" applyFill="1" applyBorder="1" applyAlignment="1">
      <alignment horizontal="right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justify" vertical="center" wrapText="1"/>
    </xf>
    <xf numFmtId="0" fontId="2" fillId="3" borderId="29" xfId="0" applyFont="1" applyFill="1" applyBorder="1" applyAlignment="1">
      <alignment horizontal="center" vertical="center" wrapText="1"/>
    </xf>
    <xf numFmtId="4" fontId="3" fillId="4" borderId="29" xfId="0" applyNumberFormat="1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 wrapText="1"/>
    </xf>
    <xf numFmtId="4" fontId="13" fillId="13" borderId="7" xfId="0" applyNumberFormat="1" applyFont="1" applyFill="1" applyBorder="1" applyAlignment="1">
      <alignment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4" fontId="27" fillId="11" borderId="1" xfId="0" applyNumberFormat="1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8" fillId="0" borderId="0" xfId="0" applyFont="1"/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31" fillId="2" borderId="26" xfId="0" applyFont="1" applyFill="1" applyBorder="1" applyAlignment="1">
      <alignment horizontal="justify" vertical="center" wrapText="1"/>
    </xf>
    <xf numFmtId="0" fontId="31" fillId="2" borderId="23" xfId="0" applyFont="1" applyFill="1" applyBorder="1" applyAlignment="1">
      <alignment horizontal="justify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justify" vertical="center" wrapText="1"/>
    </xf>
    <xf numFmtId="4" fontId="1" fillId="4" borderId="26" xfId="0" applyNumberFormat="1" applyFont="1" applyFill="1" applyBorder="1" applyAlignment="1">
      <alignment horizontal="center" vertical="center"/>
    </xf>
    <xf numFmtId="0" fontId="32" fillId="2" borderId="26" xfId="0" applyFont="1" applyFill="1" applyBorder="1" applyAlignment="1">
      <alignment horizontal="justify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4" fillId="0" borderId="0" xfId="0" applyFont="1" applyBorder="1" applyAlignment="1">
      <alignment horizontal="justify" vertical="center" wrapText="1"/>
    </xf>
    <xf numFmtId="0" fontId="35" fillId="2" borderId="26" xfId="0" applyFont="1" applyFill="1" applyBorder="1" applyAlignment="1">
      <alignment horizontal="justify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justify" vertical="center" wrapText="1"/>
    </xf>
    <xf numFmtId="0" fontId="7" fillId="3" borderId="29" xfId="0" applyFont="1" applyFill="1" applyBorder="1" applyAlignment="1">
      <alignment horizontal="center" vertical="center" wrapText="1"/>
    </xf>
    <xf numFmtId="4" fontId="7" fillId="4" borderId="29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justify" vertical="center" wrapText="1"/>
    </xf>
    <xf numFmtId="0" fontId="7" fillId="3" borderId="26" xfId="0" applyFont="1" applyFill="1" applyBorder="1" applyAlignment="1">
      <alignment horizontal="center" vertical="center" wrapText="1"/>
    </xf>
    <xf numFmtId="4" fontId="7" fillId="4" borderId="26" xfId="0" applyNumberFormat="1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justify" vertical="center" wrapText="1"/>
    </xf>
    <xf numFmtId="0" fontId="32" fillId="0" borderId="31" xfId="0" applyFont="1" applyBorder="1" applyAlignment="1">
      <alignment horizontal="justify" vertical="center" wrapText="1"/>
    </xf>
    <xf numFmtId="0" fontId="32" fillId="2" borderId="29" xfId="0" applyFont="1" applyFill="1" applyBorder="1" applyAlignment="1">
      <alignment horizontal="justify" vertical="center" wrapText="1"/>
    </xf>
    <xf numFmtId="0" fontId="32" fillId="2" borderId="28" xfId="0" applyFont="1" applyFill="1" applyBorder="1" applyAlignment="1">
      <alignment horizontal="center" vertical="center" wrapText="1"/>
    </xf>
    <xf numFmtId="0" fontId="32" fillId="3" borderId="29" xfId="0" applyFont="1" applyFill="1" applyBorder="1" applyAlignment="1">
      <alignment horizontal="center" vertical="center" wrapText="1"/>
    </xf>
    <xf numFmtId="4" fontId="32" fillId="4" borderId="29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2" fillId="3" borderId="26" xfId="0" applyFont="1" applyFill="1" applyBorder="1" applyAlignment="1">
      <alignment horizontal="center" vertical="center" wrapText="1"/>
    </xf>
    <xf numFmtId="4" fontId="32" fillId="4" borderId="26" xfId="0" applyNumberFormat="1" applyFont="1" applyFill="1" applyBorder="1" applyAlignment="1">
      <alignment horizontal="center" vertical="center"/>
    </xf>
    <xf numFmtId="4" fontId="3" fillId="0" borderId="26" xfId="0" applyNumberFormat="1" applyFont="1" applyFill="1" applyBorder="1" applyAlignment="1">
      <alignment horizontal="center" vertical="center"/>
    </xf>
    <xf numFmtId="4" fontId="3" fillId="0" borderId="29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 wrapText="1"/>
    </xf>
    <xf numFmtId="0" fontId="31" fillId="2" borderId="29" xfId="0" applyFont="1" applyFill="1" applyBorder="1" applyAlignment="1">
      <alignment horizontal="justify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1" fillId="2" borderId="33" xfId="0" applyFont="1" applyFill="1" applyBorder="1" applyAlignment="1">
      <alignment horizontal="justify" vertical="center" wrapText="1"/>
    </xf>
    <xf numFmtId="0" fontId="7" fillId="3" borderId="33" xfId="0" applyFont="1" applyFill="1" applyBorder="1" applyAlignment="1">
      <alignment horizontal="center" vertical="center" wrapText="1"/>
    </xf>
    <xf numFmtId="4" fontId="3" fillId="4" borderId="33" xfId="0" applyNumberFormat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justify" vertical="center" wrapText="1"/>
    </xf>
    <xf numFmtId="0" fontId="2" fillId="3" borderId="32" xfId="0" applyFont="1" applyFill="1" applyBorder="1" applyAlignment="1">
      <alignment horizontal="center" vertical="center" wrapText="1"/>
    </xf>
    <xf numFmtId="4" fontId="3" fillId="4" borderId="32" xfId="0" applyNumberFormat="1" applyFont="1" applyFill="1" applyBorder="1" applyAlignment="1">
      <alignment horizontal="center" vertical="center"/>
    </xf>
    <xf numFmtId="4" fontId="14" fillId="5" borderId="32" xfId="0" applyNumberFormat="1" applyFont="1" applyFill="1" applyBorder="1" applyAlignment="1">
      <alignment horizontal="right" vertical="center" wrapText="1"/>
    </xf>
    <xf numFmtId="4" fontId="3" fillId="0" borderId="23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/>
    </xf>
    <xf numFmtId="0" fontId="34" fillId="0" borderId="30" xfId="0" applyFont="1" applyBorder="1" applyAlignment="1">
      <alignment horizontal="justify" vertical="center" wrapText="1"/>
    </xf>
    <xf numFmtId="0" fontId="34" fillId="0" borderId="0" xfId="0" applyFont="1" applyAlignment="1">
      <alignment horizontal="justify" vertical="center" wrapText="1"/>
    </xf>
    <xf numFmtId="0" fontId="0" fillId="15" borderId="0" xfId="0" applyFill="1" applyAlignment="1">
      <alignment vertical="center"/>
    </xf>
    <xf numFmtId="0" fontId="32" fillId="0" borderId="26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4" fontId="7" fillId="0" borderId="26" xfId="0" applyNumberFormat="1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justify" vertical="center" wrapText="1"/>
    </xf>
    <xf numFmtId="0" fontId="7" fillId="0" borderId="29" xfId="0" applyFont="1" applyFill="1" applyBorder="1" applyAlignment="1">
      <alignment horizontal="justify" vertical="center" wrapText="1"/>
    </xf>
    <xf numFmtId="4" fontId="32" fillId="0" borderId="29" xfId="0" applyNumberFormat="1" applyFont="1" applyFill="1" applyBorder="1" applyAlignment="1">
      <alignment horizontal="center" vertical="center"/>
    </xf>
    <xf numFmtId="44" fontId="11" fillId="14" borderId="3" xfId="1" applyFont="1" applyFill="1" applyBorder="1" applyAlignment="1">
      <alignment vertical="center" wrapText="1"/>
    </xf>
    <xf numFmtId="0" fontId="0" fillId="0" borderId="15" xfId="0" applyBorder="1"/>
    <xf numFmtId="0" fontId="27" fillId="0" borderId="0" xfId="0" applyFont="1" applyBorder="1" applyAlignment="1">
      <alignment horizontal="center" vertical="center"/>
    </xf>
    <xf numFmtId="0" fontId="0" fillId="0" borderId="0" xfId="0"/>
    <xf numFmtId="9" fontId="33" fillId="0" borderId="36" xfId="0" applyNumberFormat="1" applyFont="1" applyFill="1" applyBorder="1" applyAlignment="1">
      <alignment horizontal="center" vertical="center"/>
    </xf>
    <xf numFmtId="9" fontId="42" fillId="0" borderId="44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32" fillId="0" borderId="29" xfId="0" applyFont="1" applyFill="1" applyBorder="1" applyAlignment="1">
      <alignment horizontal="justify" vertical="center" wrapText="1"/>
    </xf>
    <xf numFmtId="0" fontId="32" fillId="0" borderId="29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vertical="center"/>
    </xf>
    <xf numFmtId="0" fontId="23" fillId="0" borderId="20" xfId="0" applyFont="1" applyBorder="1" applyAlignment="1">
      <alignment horizontal="right"/>
    </xf>
    <xf numFmtId="0" fontId="1" fillId="0" borderId="23" xfId="0" applyFont="1" applyFill="1" applyBorder="1" applyAlignment="1">
      <alignment horizontal="justify" vertical="center" wrapText="1"/>
    </xf>
    <xf numFmtId="0" fontId="1" fillId="0" borderId="23" xfId="0" applyFont="1" applyFill="1" applyBorder="1" applyAlignment="1">
      <alignment horizontal="center" vertical="center" wrapText="1"/>
    </xf>
    <xf numFmtId="4" fontId="14" fillId="5" borderId="47" xfId="0" applyNumberFormat="1" applyFont="1" applyFill="1" applyBorder="1" applyAlignment="1">
      <alignment horizontal="right" vertical="center" wrapText="1"/>
    </xf>
    <xf numFmtId="4" fontId="13" fillId="12" borderId="46" xfId="0" applyNumberFormat="1" applyFont="1" applyFill="1" applyBorder="1" applyAlignment="1">
      <alignment vertical="center" wrapText="1"/>
    </xf>
    <xf numFmtId="4" fontId="28" fillId="0" borderId="0" xfId="0" applyNumberFormat="1" applyFont="1" applyAlignment="1">
      <alignment vertical="center"/>
    </xf>
    <xf numFmtId="44" fontId="11" fillId="14" borderId="4" xfId="1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Border="1"/>
    <xf numFmtId="0" fontId="16" fillId="0" borderId="0" xfId="0" applyFont="1" applyBorder="1" applyAlignment="1">
      <alignment horizontal="right" wrapText="1"/>
    </xf>
    <xf numFmtId="4" fontId="16" fillId="0" borderId="0" xfId="0" applyNumberFormat="1" applyFont="1" applyBorder="1" applyAlignment="1">
      <alignment horizontal="right" wrapText="1"/>
    </xf>
    <xf numFmtId="0" fontId="28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0" fillId="0" borderId="0" xfId="0" applyFill="1" applyBorder="1"/>
    <xf numFmtId="0" fontId="22" fillId="0" borderId="0" xfId="0" applyFont="1" applyBorder="1" applyAlignment="1"/>
    <xf numFmtId="14" fontId="25" fillId="0" borderId="0" xfId="0" applyNumberFormat="1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33" fillId="13" borderId="56" xfId="0" applyFont="1" applyFill="1" applyBorder="1" applyAlignment="1">
      <alignment horizontal="center" vertical="center"/>
    </xf>
    <xf numFmtId="43" fontId="28" fillId="0" borderId="0" xfId="0" applyNumberFormat="1" applyFont="1" applyAlignment="1">
      <alignment vertical="center"/>
    </xf>
    <xf numFmtId="9" fontId="28" fillId="0" borderId="0" xfId="0" applyNumberFormat="1" applyFont="1" applyAlignment="1">
      <alignment vertical="center"/>
    </xf>
    <xf numFmtId="43" fontId="29" fillId="0" borderId="0" xfId="0" applyNumberFormat="1" applyFont="1" applyAlignment="1">
      <alignment vertical="center"/>
    </xf>
    <xf numFmtId="0" fontId="19" fillId="0" borderId="17" xfId="0" applyFont="1" applyBorder="1" applyAlignment="1">
      <alignment vertical="center"/>
    </xf>
    <xf numFmtId="0" fontId="28" fillId="0" borderId="17" xfId="0" applyFont="1" applyBorder="1" applyAlignment="1">
      <alignment vertical="center"/>
    </xf>
    <xf numFmtId="0" fontId="8" fillId="10" borderId="0" xfId="0" applyFont="1" applyFill="1" applyAlignment="1">
      <alignment horizontal="center" vertical="top" wrapText="1"/>
    </xf>
    <xf numFmtId="0" fontId="13" fillId="12" borderId="4" xfId="0" applyFont="1" applyFill="1" applyBorder="1" applyAlignment="1">
      <alignment vertical="center" wrapText="1"/>
    </xf>
    <xf numFmtId="0" fontId="13" fillId="12" borderId="5" xfId="0" applyFont="1" applyFill="1" applyBorder="1" applyAlignment="1">
      <alignment vertical="center" wrapText="1"/>
    </xf>
    <xf numFmtId="0" fontId="13" fillId="13" borderId="4" xfId="0" applyFont="1" applyFill="1" applyBorder="1" applyAlignment="1">
      <alignment vertical="center" wrapText="1"/>
    </xf>
    <xf numFmtId="0" fontId="13" fillId="13" borderId="5" xfId="0" applyFont="1" applyFill="1" applyBorder="1" applyAlignment="1">
      <alignment vertical="center" wrapText="1"/>
    </xf>
    <xf numFmtId="0" fontId="13" fillId="13" borderId="4" xfId="0" applyFont="1" applyFill="1" applyBorder="1" applyAlignment="1">
      <alignment vertical="center"/>
    </xf>
    <xf numFmtId="0" fontId="11" fillId="14" borderId="8" xfId="0" applyFont="1" applyFill="1" applyBorder="1" applyAlignment="1">
      <alignment horizontal="right" vertical="center"/>
    </xf>
    <xf numFmtId="0" fontId="11" fillId="14" borderId="5" xfId="0" applyFont="1" applyFill="1" applyBorder="1" applyAlignment="1">
      <alignment horizontal="right" vertical="center"/>
    </xf>
    <xf numFmtId="0" fontId="12" fillId="14" borderId="9" xfId="0" applyFont="1" applyFill="1" applyBorder="1" applyAlignment="1">
      <alignment horizontal="right" vertical="center"/>
    </xf>
    <xf numFmtId="0" fontId="12" fillId="14" borderId="10" xfId="0" applyFont="1" applyFill="1" applyBorder="1" applyAlignment="1">
      <alignment horizontal="right" vertical="center"/>
    </xf>
    <xf numFmtId="0" fontId="11" fillId="14" borderId="9" xfId="0" applyFont="1" applyFill="1" applyBorder="1" applyAlignment="1">
      <alignment horizontal="right" vertical="center"/>
    </xf>
    <xf numFmtId="0" fontId="11" fillId="14" borderId="10" xfId="0" applyFont="1" applyFill="1" applyBorder="1" applyAlignment="1">
      <alignment horizontal="right" vertical="center"/>
    </xf>
    <xf numFmtId="0" fontId="5" fillId="7" borderId="0" xfId="0" applyFont="1" applyFill="1" applyAlignment="1">
      <alignment vertical="top" wrapText="1"/>
    </xf>
    <xf numFmtId="0" fontId="4" fillId="6" borderId="0" xfId="0" applyFont="1" applyFill="1" applyAlignment="1">
      <alignment vertical="top" wrapText="1"/>
    </xf>
    <xf numFmtId="0" fontId="13" fillId="13" borderId="5" xfId="0" applyFont="1" applyFill="1" applyBorder="1" applyAlignment="1">
      <alignment vertical="center"/>
    </xf>
    <xf numFmtId="9" fontId="42" fillId="0" borderId="62" xfId="0" applyNumberFormat="1" applyFont="1" applyFill="1" applyBorder="1" applyAlignment="1">
      <alignment horizontal="center" vertical="center"/>
    </xf>
    <xf numFmtId="0" fontId="1" fillId="2" borderId="63" xfId="0" applyFont="1" applyFill="1" applyBorder="1" applyAlignment="1">
      <alignment horizontal="center" vertical="center" wrapText="1"/>
    </xf>
    <xf numFmtId="0" fontId="3" fillId="4" borderId="63" xfId="0" applyFont="1" applyFill="1" applyBorder="1" applyAlignment="1">
      <alignment horizontal="center" vertical="center" wrapText="1"/>
    </xf>
    <xf numFmtId="0" fontId="1" fillId="2" borderId="63" xfId="0" applyFont="1" applyFill="1" applyBorder="1" applyAlignment="1">
      <alignment horizontal="justify" vertical="center" wrapText="1"/>
    </xf>
    <xf numFmtId="4" fontId="14" fillId="5" borderId="64" xfId="0" applyNumberFormat="1" applyFont="1" applyFill="1" applyBorder="1" applyAlignment="1">
      <alignment horizontal="right" vertical="center" wrapText="1"/>
    </xf>
    <xf numFmtId="0" fontId="13" fillId="12" borderId="59" xfId="0" applyFont="1" applyFill="1" applyBorder="1" applyAlignment="1">
      <alignment horizontal="center" vertical="center" wrapText="1"/>
    </xf>
    <xf numFmtId="0" fontId="13" fillId="12" borderId="59" xfId="0" applyFont="1" applyFill="1" applyBorder="1" applyAlignment="1">
      <alignment horizontal="left" vertical="center" wrapText="1"/>
    </xf>
    <xf numFmtId="0" fontId="3" fillId="0" borderId="59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justify" vertical="center" wrapText="1"/>
    </xf>
    <xf numFmtId="0" fontId="13" fillId="13" borderId="59" xfId="0" applyFont="1" applyFill="1" applyBorder="1" applyAlignment="1">
      <alignment horizontal="center" vertical="center" wrapText="1"/>
    </xf>
    <xf numFmtId="0" fontId="13" fillId="13" borderId="59" xfId="0" applyFont="1" applyFill="1" applyBorder="1" applyAlignment="1">
      <alignment horizontal="left" vertical="center" wrapText="1"/>
    </xf>
    <xf numFmtId="0" fontId="13" fillId="12" borderId="65" xfId="0" applyFont="1" applyFill="1" applyBorder="1" applyAlignment="1">
      <alignment horizontal="center" vertical="center" wrapText="1"/>
    </xf>
    <xf numFmtId="4" fontId="13" fillId="12" borderId="66" xfId="0" applyNumberFormat="1" applyFont="1" applyFill="1" applyBorder="1" applyAlignment="1">
      <alignment vertical="center" wrapText="1"/>
    </xf>
    <xf numFmtId="0" fontId="1" fillId="2" borderId="65" xfId="0" applyFont="1" applyFill="1" applyBorder="1" applyAlignment="1">
      <alignment horizontal="center" vertical="center" wrapText="1"/>
    </xf>
    <xf numFmtId="4" fontId="14" fillId="5" borderId="66" xfId="0" applyNumberFormat="1" applyFont="1" applyFill="1" applyBorder="1" applyAlignment="1">
      <alignment horizontal="right" vertical="center" wrapText="1"/>
    </xf>
    <xf numFmtId="4" fontId="4" fillId="5" borderId="66" xfId="0" applyNumberFormat="1" applyFont="1" applyFill="1" applyBorder="1" applyAlignment="1">
      <alignment horizontal="right" vertical="center" wrapText="1"/>
    </xf>
    <xf numFmtId="0" fontId="13" fillId="13" borderId="65" xfId="0" applyFont="1" applyFill="1" applyBorder="1" applyAlignment="1">
      <alignment horizontal="center" vertical="center" wrapText="1"/>
    </xf>
    <xf numFmtId="4" fontId="13" fillId="13" borderId="66" xfId="0" applyNumberFormat="1" applyFont="1" applyFill="1" applyBorder="1" applyAlignment="1">
      <alignment vertical="center" wrapText="1"/>
    </xf>
    <xf numFmtId="4" fontId="30" fillId="5" borderId="66" xfId="0" applyNumberFormat="1" applyFont="1" applyFill="1" applyBorder="1" applyAlignment="1">
      <alignment horizontal="right" vertical="center" wrapText="1"/>
    </xf>
    <xf numFmtId="4" fontId="33" fillId="5" borderId="66" xfId="0" applyNumberFormat="1" applyFont="1" applyFill="1" applyBorder="1" applyAlignment="1">
      <alignment horizontal="right" vertical="center" wrapText="1"/>
    </xf>
    <xf numFmtId="4" fontId="4" fillId="0" borderId="66" xfId="0" applyNumberFormat="1" applyFont="1" applyFill="1" applyBorder="1" applyAlignment="1">
      <alignment horizontal="right" vertical="center" wrapText="1"/>
    </xf>
    <xf numFmtId="0" fontId="1" fillId="2" borderId="6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1" fillId="2" borderId="68" xfId="0" applyFont="1" applyFill="1" applyBorder="1" applyAlignment="1">
      <alignment horizontal="justify" vertical="center" wrapText="1"/>
    </xf>
    <xf numFmtId="0" fontId="29" fillId="0" borderId="30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9" fontId="42" fillId="0" borderId="45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13" fillId="17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justify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3" fillId="12" borderId="4" xfId="0" applyFont="1" applyFill="1" applyBorder="1" applyAlignment="1">
      <alignment vertical="center"/>
    </xf>
    <xf numFmtId="0" fontId="13" fillId="12" borderId="5" xfId="0" applyFont="1" applyFill="1" applyBorder="1" applyAlignment="1">
      <alignment vertical="center"/>
    </xf>
    <xf numFmtId="0" fontId="13" fillId="13" borderId="3" xfId="0" applyFont="1" applyFill="1" applyBorder="1" applyAlignment="1">
      <alignment horizontal="center" vertical="center" wrapText="1"/>
    </xf>
    <xf numFmtId="0" fontId="1" fillId="10" borderId="25" xfId="0" applyFont="1" applyFill="1" applyBorder="1" applyAlignment="1">
      <alignment horizontal="center" vertical="center" wrapText="1"/>
    </xf>
    <xf numFmtId="0" fontId="1" fillId="10" borderId="26" xfId="0" applyFont="1" applyFill="1" applyBorder="1" applyAlignment="1">
      <alignment horizontal="justify" vertical="center" wrapText="1"/>
    </xf>
    <xf numFmtId="0" fontId="1" fillId="10" borderId="26" xfId="0" applyFont="1" applyFill="1" applyBorder="1" applyAlignment="1">
      <alignment horizontal="center" vertical="center" wrapText="1"/>
    </xf>
    <xf numFmtId="4" fontId="1" fillId="10" borderId="26" xfId="0" applyNumberFormat="1" applyFont="1" applyFill="1" applyBorder="1" applyAlignment="1">
      <alignment horizontal="center" vertical="center"/>
    </xf>
    <xf numFmtId="4" fontId="14" fillId="10" borderId="27" xfId="0" applyNumberFormat="1" applyFont="1" applyFill="1" applyBorder="1" applyAlignment="1">
      <alignment horizontal="right" vertical="center" wrapText="1"/>
    </xf>
    <xf numFmtId="0" fontId="1" fillId="10" borderId="29" xfId="0" applyFont="1" applyFill="1" applyBorder="1" applyAlignment="1">
      <alignment horizontal="justify" vertical="center" wrapText="1"/>
    </xf>
    <xf numFmtId="0" fontId="1" fillId="10" borderId="29" xfId="0" applyFont="1" applyFill="1" applyBorder="1" applyAlignment="1">
      <alignment horizontal="center" vertical="center" wrapText="1"/>
    </xf>
    <xf numFmtId="4" fontId="1" fillId="10" borderId="29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4" fontId="14" fillId="0" borderId="27" xfId="0" applyNumberFormat="1" applyFont="1" applyFill="1" applyBorder="1" applyAlignment="1">
      <alignment horizontal="right" vertical="center" wrapText="1"/>
    </xf>
    <xf numFmtId="4" fontId="4" fillId="0" borderId="27" xfId="0" applyNumberFormat="1" applyFont="1" applyFill="1" applyBorder="1" applyAlignment="1">
      <alignment horizontal="right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4" fontId="14" fillId="5" borderId="73" xfId="0" applyNumberFormat="1" applyFont="1" applyFill="1" applyBorder="1" applyAlignment="1">
      <alignment horizontal="right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justify" vertical="center" wrapText="1"/>
    </xf>
    <xf numFmtId="4" fontId="1" fillId="0" borderId="26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 wrapText="1"/>
    </xf>
    <xf numFmtId="4" fontId="7" fillId="0" borderId="26" xfId="0" applyNumberFormat="1" applyFont="1" applyFill="1" applyBorder="1" applyAlignment="1">
      <alignment horizontal="right" vertical="center" wrapText="1"/>
    </xf>
    <xf numFmtId="4" fontId="45" fillId="0" borderId="0" xfId="0" applyNumberFormat="1" applyFont="1" applyAlignment="1">
      <alignment vertical="center"/>
    </xf>
    <xf numFmtId="4" fontId="7" fillId="0" borderId="29" xfId="0" applyNumberFormat="1" applyFont="1" applyFill="1" applyBorder="1" applyAlignment="1">
      <alignment horizontal="right" vertical="center" wrapText="1"/>
    </xf>
    <xf numFmtId="44" fontId="12" fillId="14" borderId="7" xfId="1" applyFont="1" applyFill="1" applyBorder="1" applyAlignment="1">
      <alignment vertical="center" wrapText="1"/>
    </xf>
    <xf numFmtId="0" fontId="12" fillId="14" borderId="74" xfId="0" applyFont="1" applyFill="1" applyBorder="1" applyAlignment="1">
      <alignment horizontal="right" vertical="center"/>
    </xf>
    <xf numFmtId="4" fontId="46" fillId="0" borderId="12" xfId="0" applyNumberFormat="1" applyFont="1" applyBorder="1" applyAlignment="1">
      <alignment horizontal="right" wrapText="1"/>
    </xf>
    <xf numFmtId="4" fontId="47" fillId="0" borderId="0" xfId="0" applyNumberFormat="1" applyFont="1" applyFill="1" applyBorder="1" applyAlignment="1">
      <alignment horizontal="right" wrapText="1"/>
    </xf>
    <xf numFmtId="0" fontId="47" fillId="0" borderId="0" xfId="0" applyFont="1" applyFill="1" applyBorder="1" applyAlignment="1">
      <alignment horizontal="right" vertical="center" wrapText="1"/>
    </xf>
    <xf numFmtId="0" fontId="43" fillId="0" borderId="17" xfId="0" applyNumberFormat="1" applyFont="1" applyFill="1" applyBorder="1" applyAlignment="1">
      <alignment horizontal="right" vertical="center"/>
    </xf>
    <xf numFmtId="0" fontId="27" fillId="12" borderId="6" xfId="0" applyFont="1" applyFill="1" applyBorder="1" applyAlignment="1">
      <alignment vertical="center" wrapText="1"/>
    </xf>
    <xf numFmtId="4" fontId="7" fillId="5" borderId="29" xfId="0" applyNumberFormat="1" applyFont="1" applyFill="1" applyBorder="1" applyAlignment="1">
      <alignment horizontal="right" vertical="center" wrapText="1"/>
    </xf>
    <xf numFmtId="4" fontId="32" fillId="5" borderId="29" xfId="0" applyNumberFormat="1" applyFont="1" applyFill="1" applyBorder="1" applyAlignment="1">
      <alignment horizontal="right" vertical="center" wrapText="1"/>
    </xf>
    <xf numFmtId="4" fontId="7" fillId="5" borderId="23" xfId="0" applyNumberFormat="1" applyFont="1" applyFill="1" applyBorder="1" applyAlignment="1">
      <alignment horizontal="right" vertical="center" wrapText="1"/>
    </xf>
    <xf numFmtId="0" fontId="27" fillId="13" borderId="6" xfId="0" applyFont="1" applyFill="1" applyBorder="1" applyAlignment="1">
      <alignment vertical="center" wrapText="1"/>
    </xf>
    <xf numFmtId="4" fontId="7" fillId="10" borderId="26" xfId="0" applyNumberFormat="1" applyFont="1" applyFill="1" applyBorder="1" applyAlignment="1">
      <alignment horizontal="right" vertical="center" wrapText="1"/>
    </xf>
    <xf numFmtId="4" fontId="7" fillId="10" borderId="29" xfId="0" applyNumberFormat="1" applyFont="1" applyFill="1" applyBorder="1" applyAlignment="1">
      <alignment horizontal="right" vertical="center" wrapText="1"/>
    </xf>
    <xf numFmtId="4" fontId="7" fillId="5" borderId="26" xfId="0" applyNumberFormat="1" applyFont="1" applyFill="1" applyBorder="1" applyAlignment="1">
      <alignment horizontal="right" vertical="center" wrapText="1"/>
    </xf>
    <xf numFmtId="0" fontId="27" fillId="12" borderId="6" xfId="0" applyFont="1" applyFill="1" applyBorder="1" applyAlignment="1">
      <alignment vertical="center"/>
    </xf>
    <xf numFmtId="0" fontId="34" fillId="13" borderId="6" xfId="0" applyFont="1" applyFill="1" applyBorder="1" applyAlignment="1">
      <alignment vertical="center" wrapText="1"/>
    </xf>
    <xf numFmtId="0" fontId="34" fillId="12" borderId="6" xfId="0" applyFont="1" applyFill="1" applyBorder="1" applyAlignment="1">
      <alignment vertical="center" wrapText="1"/>
    </xf>
    <xf numFmtId="0" fontId="34" fillId="13" borderId="6" xfId="0" applyFont="1" applyFill="1" applyBorder="1" applyAlignment="1">
      <alignment vertical="center"/>
    </xf>
    <xf numFmtId="4" fontId="7" fillId="5" borderId="33" xfId="0" applyNumberFormat="1" applyFont="1" applyFill="1" applyBorder="1" applyAlignment="1">
      <alignment horizontal="right" vertical="center" wrapText="1"/>
    </xf>
    <xf numFmtId="4" fontId="7" fillId="5" borderId="32" xfId="0" applyNumberFormat="1" applyFont="1" applyFill="1" applyBorder="1" applyAlignment="1">
      <alignment horizontal="right" vertical="center" wrapText="1"/>
    </xf>
    <xf numFmtId="0" fontId="12" fillId="14" borderId="8" xfId="0" applyFont="1" applyFill="1" applyBorder="1" applyAlignment="1">
      <alignment horizontal="right" vertical="center"/>
    </xf>
    <xf numFmtId="0" fontId="7" fillId="10" borderId="0" xfId="0" applyFont="1" applyFill="1" applyAlignment="1">
      <alignment horizontal="right" vertical="top" wrapText="1"/>
    </xf>
    <xf numFmtId="4" fontId="4" fillId="8" borderId="0" xfId="0" applyNumberFormat="1" applyFont="1" applyFill="1" applyAlignment="1">
      <alignment vertical="top" wrapText="1"/>
    </xf>
    <xf numFmtId="0" fontId="0" fillId="0" borderId="0" xfId="0" applyFont="1" applyAlignment="1">
      <alignment horizontal="right"/>
    </xf>
    <xf numFmtId="0" fontId="13" fillId="12" borderId="75" xfId="0" applyFont="1" applyFill="1" applyBorder="1" applyAlignment="1">
      <alignment horizontal="center" vertical="center" wrapText="1"/>
    </xf>
    <xf numFmtId="0" fontId="13" fillId="12" borderId="76" xfId="0" applyFont="1" applyFill="1" applyBorder="1" applyAlignment="1">
      <alignment horizontal="center" vertical="center" wrapText="1"/>
    </xf>
    <xf numFmtId="0" fontId="13" fillId="12" borderId="76" xfId="0" applyFont="1" applyFill="1" applyBorder="1" applyAlignment="1">
      <alignment horizontal="left" vertical="center" wrapText="1"/>
    </xf>
    <xf numFmtId="4" fontId="13" fillId="12" borderId="77" xfId="0" applyNumberFormat="1" applyFont="1" applyFill="1" applyBorder="1" applyAlignment="1">
      <alignment vertical="center" wrapText="1"/>
    </xf>
    <xf numFmtId="0" fontId="13" fillId="11" borderId="34" xfId="0" applyFont="1" applyFill="1" applyBorder="1" applyAlignment="1">
      <alignment horizontal="center" vertical="center" wrapText="1"/>
    </xf>
    <xf numFmtId="0" fontId="13" fillId="11" borderId="35" xfId="0" applyFont="1" applyFill="1" applyBorder="1" applyAlignment="1">
      <alignment horizontal="center" vertical="center" wrapText="1"/>
    </xf>
    <xf numFmtId="4" fontId="13" fillId="11" borderId="36" xfId="0" applyNumberFormat="1" applyFont="1" applyFill="1" applyBorder="1" applyAlignment="1">
      <alignment horizontal="center" vertical="center" wrapText="1"/>
    </xf>
    <xf numFmtId="9" fontId="33" fillId="18" borderId="36" xfId="0" applyNumberFormat="1" applyFont="1" applyFill="1" applyBorder="1" applyAlignment="1">
      <alignment horizontal="center" vertical="center"/>
    </xf>
    <xf numFmtId="9" fontId="49" fillId="15" borderId="41" xfId="0" applyNumberFormat="1" applyFont="1" applyFill="1" applyBorder="1" applyAlignment="1">
      <alignment horizontal="center" vertical="center"/>
    </xf>
    <xf numFmtId="9" fontId="49" fillId="15" borderId="62" xfId="0" applyNumberFormat="1" applyFont="1" applyFill="1" applyBorder="1" applyAlignment="1">
      <alignment horizontal="center" vertical="center"/>
    </xf>
    <xf numFmtId="9" fontId="49" fillId="0" borderId="44" xfId="0" applyNumberFormat="1" applyFont="1" applyFill="1" applyBorder="1" applyAlignment="1">
      <alignment horizontal="center" vertical="center"/>
    </xf>
    <xf numFmtId="9" fontId="49" fillId="0" borderId="45" xfId="0" applyNumberFormat="1" applyFont="1" applyFill="1" applyBorder="1" applyAlignment="1">
      <alignment horizontal="center" vertical="center"/>
    </xf>
    <xf numFmtId="9" fontId="49" fillId="0" borderId="43" xfId="0" applyNumberFormat="1" applyFont="1" applyFill="1" applyBorder="1" applyAlignment="1">
      <alignment horizontal="center" vertical="center"/>
    </xf>
    <xf numFmtId="9" fontId="49" fillId="0" borderId="62" xfId="0" applyNumberFormat="1" applyFont="1" applyFill="1" applyBorder="1" applyAlignment="1">
      <alignment horizontal="center" vertical="center"/>
    </xf>
    <xf numFmtId="9" fontId="49" fillId="15" borderId="61" xfId="0" applyNumberFormat="1" applyFont="1" applyFill="1" applyBorder="1" applyAlignment="1">
      <alignment horizontal="center" vertical="center"/>
    </xf>
    <xf numFmtId="9" fontId="49" fillId="0" borderId="41" xfId="0" applyNumberFormat="1" applyFont="1" applyFill="1" applyBorder="1" applyAlignment="1">
      <alignment horizontal="center" vertical="center"/>
    </xf>
    <xf numFmtId="9" fontId="49" fillId="0" borderId="42" xfId="0" applyNumberFormat="1" applyFont="1" applyFill="1" applyBorder="1" applyAlignment="1">
      <alignment horizontal="center" vertical="center"/>
    </xf>
    <xf numFmtId="9" fontId="49" fillId="0" borderId="40" xfId="0" applyNumberFormat="1" applyFont="1" applyFill="1" applyBorder="1" applyAlignment="1">
      <alignment horizontal="center" vertical="center"/>
    </xf>
    <xf numFmtId="9" fontId="49" fillId="0" borderId="61" xfId="0" applyNumberFormat="1" applyFont="1" applyFill="1" applyBorder="1" applyAlignment="1">
      <alignment horizontal="center" vertical="center"/>
    </xf>
    <xf numFmtId="9" fontId="49" fillId="15" borderId="45" xfId="0" applyNumberFormat="1" applyFont="1" applyFill="1" applyBorder="1" applyAlignment="1">
      <alignment horizontal="center" vertical="center"/>
    </xf>
    <xf numFmtId="9" fontId="49" fillId="15" borderId="44" xfId="0" applyNumberFormat="1" applyFont="1" applyFill="1" applyBorder="1" applyAlignment="1">
      <alignment horizontal="center" vertical="center"/>
    </xf>
    <xf numFmtId="9" fontId="49" fillId="0" borderId="78" xfId="0" applyNumberFormat="1" applyFont="1" applyFill="1" applyBorder="1" applyAlignment="1">
      <alignment horizontal="center" vertical="center"/>
    </xf>
    <xf numFmtId="9" fontId="49" fillId="0" borderId="79" xfId="0" applyNumberFormat="1" applyFont="1" applyFill="1" applyBorder="1" applyAlignment="1">
      <alignment horizontal="center" vertical="center"/>
    </xf>
    <xf numFmtId="9" fontId="49" fillId="0" borderId="80" xfId="0" applyNumberFormat="1" applyFont="1" applyFill="1" applyBorder="1" applyAlignment="1">
      <alignment horizontal="center" vertical="center"/>
    </xf>
    <xf numFmtId="9" fontId="49" fillId="0" borderId="81" xfId="0" applyNumberFormat="1" applyFont="1" applyFill="1" applyBorder="1" applyAlignment="1">
      <alignment horizontal="center" vertical="center"/>
    </xf>
    <xf numFmtId="9" fontId="49" fillId="15" borderId="81" xfId="0" applyNumberFormat="1" applyFont="1" applyFill="1" applyBorder="1" applyAlignment="1">
      <alignment horizontal="center" vertical="center"/>
    </xf>
    <xf numFmtId="9" fontId="49" fillId="15" borderId="79" xfId="0" applyNumberFormat="1" applyFont="1" applyFill="1" applyBorder="1" applyAlignment="1">
      <alignment horizontal="center" vertical="center"/>
    </xf>
    <xf numFmtId="9" fontId="49" fillId="0" borderId="82" xfId="0" applyNumberFormat="1" applyFont="1" applyFill="1" applyBorder="1" applyAlignment="1">
      <alignment horizontal="center" vertical="center"/>
    </xf>
    <xf numFmtId="9" fontId="49" fillId="0" borderId="83" xfId="0" applyNumberFormat="1" applyFont="1" applyFill="1" applyBorder="1" applyAlignment="1">
      <alignment horizontal="center" vertical="center"/>
    </xf>
    <xf numFmtId="9" fontId="49" fillId="0" borderId="84" xfId="0" applyNumberFormat="1" applyFont="1" applyFill="1" applyBorder="1" applyAlignment="1">
      <alignment horizontal="center" vertical="center"/>
    </xf>
    <xf numFmtId="9" fontId="49" fillId="0" borderId="85" xfId="0" applyNumberFormat="1" applyFont="1" applyFill="1" applyBorder="1" applyAlignment="1">
      <alignment horizontal="center" vertical="center"/>
    </xf>
    <xf numFmtId="9" fontId="49" fillId="15" borderId="83" xfId="0" applyNumberFormat="1" applyFont="1" applyFill="1" applyBorder="1" applyAlignment="1">
      <alignment horizontal="center" vertical="center"/>
    </xf>
    <xf numFmtId="9" fontId="33" fillId="13" borderId="36" xfId="0" applyNumberFormat="1" applyFont="1" applyFill="1" applyBorder="1" applyAlignment="1">
      <alignment horizontal="center" vertical="center"/>
    </xf>
    <xf numFmtId="9" fontId="49" fillId="15" borderId="42" xfId="0" applyNumberFormat="1" applyFont="1" applyFill="1" applyBorder="1" applyAlignment="1">
      <alignment horizontal="center" vertical="center"/>
    </xf>
    <xf numFmtId="9" fontId="49" fillId="15" borderId="40" xfId="0" applyNumberFormat="1" applyFont="1" applyFill="1" applyBorder="1" applyAlignment="1">
      <alignment horizontal="center" vertical="center"/>
    </xf>
    <xf numFmtId="9" fontId="49" fillId="0" borderId="70" xfId="0" applyNumberFormat="1" applyFont="1" applyFill="1" applyBorder="1" applyAlignment="1">
      <alignment horizontal="center" vertical="center"/>
    </xf>
    <xf numFmtId="9" fontId="49" fillId="0" borderId="71" xfId="0" applyNumberFormat="1" applyFont="1" applyFill="1" applyBorder="1" applyAlignment="1">
      <alignment horizontal="center" vertical="center"/>
    </xf>
    <xf numFmtId="9" fontId="49" fillId="0" borderId="72" xfId="0" applyNumberFormat="1" applyFont="1" applyFill="1" applyBorder="1" applyAlignment="1">
      <alignment horizontal="center" vertical="center"/>
    </xf>
    <xf numFmtId="9" fontId="49" fillId="15" borderId="71" xfId="0" applyNumberFormat="1" applyFont="1" applyFill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justify" vertical="center" wrapText="1"/>
    </xf>
    <xf numFmtId="4" fontId="14" fillId="0" borderId="66" xfId="0" applyNumberFormat="1" applyFont="1" applyFill="1" applyBorder="1" applyAlignment="1">
      <alignment horizontal="right" vertical="center" wrapText="1"/>
    </xf>
    <xf numFmtId="9" fontId="49" fillId="15" borderId="43" xfId="0" applyNumberFormat="1" applyFont="1" applyFill="1" applyBorder="1" applyAlignment="1">
      <alignment horizontal="center" vertical="center"/>
    </xf>
    <xf numFmtId="4" fontId="4" fillId="5" borderId="69" xfId="0" applyNumberFormat="1" applyFont="1" applyFill="1" applyBorder="1" applyAlignment="1">
      <alignment horizontal="right" vertical="center" wrapText="1"/>
    </xf>
    <xf numFmtId="9" fontId="33" fillId="0" borderId="53" xfId="3" applyFont="1" applyFill="1" applyBorder="1" applyAlignment="1">
      <alignment horizontal="center" vertical="center" wrapText="1"/>
    </xf>
    <xf numFmtId="9" fontId="33" fillId="0" borderId="90" xfId="3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justify"/>
    </xf>
    <xf numFmtId="10" fontId="44" fillId="16" borderId="53" xfId="3" applyNumberFormat="1" applyFont="1" applyFill="1" applyBorder="1" applyAlignment="1">
      <alignment horizontal="center" vertical="center" wrapText="1"/>
    </xf>
    <xf numFmtId="10" fontId="50" fillId="0" borderId="0" xfId="3" applyNumberFormat="1" applyFont="1" applyBorder="1" applyAlignment="1">
      <alignment vertical="center"/>
    </xf>
    <xf numFmtId="10" fontId="28" fillId="0" borderId="0" xfId="0" applyNumberFormat="1" applyFont="1" applyBorder="1" applyAlignment="1">
      <alignment vertical="center"/>
    </xf>
    <xf numFmtId="44" fontId="29" fillId="0" borderId="0" xfId="0" applyNumberFormat="1" applyFont="1" applyAlignment="1">
      <alignment vertical="center"/>
    </xf>
    <xf numFmtId="10" fontId="28" fillId="0" borderId="0" xfId="0" applyNumberFormat="1" applyFont="1" applyAlignment="1">
      <alignment vertical="center"/>
    </xf>
    <xf numFmtId="4" fontId="32" fillId="0" borderId="26" xfId="0" applyNumberFormat="1" applyFont="1" applyFill="1" applyBorder="1" applyAlignment="1">
      <alignment horizontal="center" vertical="center"/>
    </xf>
    <xf numFmtId="4" fontId="7" fillId="0" borderId="23" xfId="0" applyNumberFormat="1" applyFont="1" applyFill="1" applyBorder="1" applyAlignment="1">
      <alignment horizontal="right" vertical="center" wrapText="1"/>
    </xf>
    <xf numFmtId="14" fontId="51" fillId="0" borderId="21" xfId="0" applyNumberFormat="1" applyFont="1" applyBorder="1" applyAlignment="1">
      <alignment horizontal="center"/>
    </xf>
    <xf numFmtId="0" fontId="29" fillId="0" borderId="30" xfId="0" applyFont="1" applyBorder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34" fillId="0" borderId="30" xfId="0" applyFont="1" applyBorder="1" applyAlignment="1">
      <alignment horizontal="justify" vertical="center" wrapText="1"/>
    </xf>
    <xf numFmtId="0" fontId="34" fillId="0" borderId="0" xfId="0" applyFont="1" applyAlignment="1">
      <alignment horizontal="justify" vertical="center" wrapText="1"/>
    </xf>
    <xf numFmtId="0" fontId="29" fillId="0" borderId="30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Border="1" applyAlignment="1">
      <alignment horizontal="justify" vertical="center" wrapText="1"/>
    </xf>
    <xf numFmtId="4" fontId="29" fillId="0" borderId="30" xfId="0" applyNumberFormat="1" applyFont="1" applyBorder="1" applyAlignment="1">
      <alignment horizontal="left" vertical="center" wrapText="1"/>
    </xf>
    <xf numFmtId="0" fontId="13" fillId="12" borderId="4" xfId="0" applyFont="1" applyFill="1" applyBorder="1" applyAlignment="1">
      <alignment horizontal="left" vertical="center" wrapText="1"/>
    </xf>
    <xf numFmtId="0" fontId="13" fillId="12" borderId="5" xfId="0" applyFont="1" applyFill="1" applyBorder="1" applyAlignment="1">
      <alignment horizontal="left" vertical="center" wrapText="1"/>
    </xf>
    <xf numFmtId="0" fontId="13" fillId="12" borderId="6" xfId="0" applyFont="1" applyFill="1" applyBorder="1" applyAlignment="1">
      <alignment horizontal="left" vertical="center" wrapText="1"/>
    </xf>
    <xf numFmtId="0" fontId="13" fillId="13" borderId="4" xfId="0" applyFont="1" applyFill="1" applyBorder="1" applyAlignment="1">
      <alignment horizontal="left" vertical="center" wrapText="1"/>
    </xf>
    <xf numFmtId="0" fontId="13" fillId="13" borderId="5" xfId="0" applyFont="1" applyFill="1" applyBorder="1" applyAlignment="1">
      <alignment horizontal="left" vertical="center" wrapText="1"/>
    </xf>
    <xf numFmtId="0" fontId="13" fillId="13" borderId="6" xfId="0" applyFont="1" applyFill="1" applyBorder="1" applyAlignment="1">
      <alignment horizontal="left" vertical="center" wrapText="1"/>
    </xf>
    <xf numFmtId="0" fontId="21" fillId="13" borderId="16" xfId="0" applyFont="1" applyFill="1" applyBorder="1" applyAlignment="1">
      <alignment horizontal="center" vertical="center"/>
    </xf>
    <xf numFmtId="0" fontId="21" fillId="13" borderId="17" xfId="0" applyFont="1" applyFill="1" applyBorder="1" applyAlignment="1">
      <alignment horizontal="center" vertical="center"/>
    </xf>
    <xf numFmtId="0" fontId="21" fillId="13" borderId="18" xfId="0" applyFont="1" applyFill="1" applyBorder="1" applyAlignment="1">
      <alignment horizontal="center" vertical="center"/>
    </xf>
    <xf numFmtId="0" fontId="29" fillId="0" borderId="30" xfId="0" applyFont="1" applyFill="1" applyBorder="1" applyAlignment="1">
      <alignment horizontal="justify" vertical="center" wrapText="1"/>
    </xf>
    <xf numFmtId="0" fontId="29" fillId="0" borderId="0" xfId="0" applyFont="1" applyFill="1" applyAlignment="1">
      <alignment horizontal="justify" vertical="center" wrapText="1"/>
    </xf>
    <xf numFmtId="0" fontId="5" fillId="7" borderId="0" xfId="0" applyFont="1" applyFill="1" applyAlignment="1">
      <alignment horizontal="right" vertical="top" wrapText="1"/>
    </xf>
    <xf numFmtId="0" fontId="4" fillId="6" borderId="0" xfId="0" applyFont="1" applyFill="1" applyAlignment="1">
      <alignment horizontal="left" vertical="top" wrapText="1"/>
    </xf>
    <xf numFmtId="4" fontId="6" fillId="8" borderId="0" xfId="0" applyNumberFormat="1" applyFont="1" applyFill="1" applyAlignment="1">
      <alignment horizontal="right" vertical="top" wrapText="1"/>
    </xf>
    <xf numFmtId="43" fontId="33" fillId="0" borderId="58" xfId="2" applyFont="1" applyFill="1" applyBorder="1" applyAlignment="1">
      <alignment horizontal="center" vertical="center"/>
    </xf>
    <xf numFmtId="43" fontId="33" fillId="0" borderId="35" xfId="2" applyFont="1" applyFill="1" applyBorder="1" applyAlignment="1">
      <alignment horizontal="center" vertical="center"/>
    </xf>
    <xf numFmtId="43" fontId="33" fillId="18" borderId="58" xfId="2" applyFont="1" applyFill="1" applyBorder="1" applyAlignment="1">
      <alignment horizontal="center" vertical="center"/>
    </xf>
    <xf numFmtId="43" fontId="33" fillId="18" borderId="35" xfId="2" applyFont="1" applyFill="1" applyBorder="1" applyAlignment="1">
      <alignment horizontal="center" vertical="center"/>
    </xf>
    <xf numFmtId="43" fontId="33" fillId="0" borderId="34" xfId="2" applyFont="1" applyFill="1" applyBorder="1" applyAlignment="1">
      <alignment horizontal="center" vertical="center"/>
    </xf>
    <xf numFmtId="43" fontId="33" fillId="13" borderId="34" xfId="2" applyFont="1" applyFill="1" applyBorder="1" applyAlignment="1">
      <alignment horizontal="center" vertical="center"/>
    </xf>
    <xf numFmtId="43" fontId="33" fillId="13" borderId="35" xfId="2" applyFont="1" applyFill="1" applyBorder="1" applyAlignment="1">
      <alignment horizontal="center" vertical="center"/>
    </xf>
    <xf numFmtId="43" fontId="33" fillId="13" borderId="58" xfId="2" applyFont="1" applyFill="1" applyBorder="1" applyAlignment="1">
      <alignment horizontal="center" vertical="center"/>
    </xf>
    <xf numFmtId="0" fontId="48" fillId="13" borderId="17" xfId="0" applyFont="1" applyFill="1" applyBorder="1" applyAlignment="1">
      <alignment horizontal="center" vertical="center"/>
    </xf>
    <xf numFmtId="0" fontId="33" fillId="13" borderId="60" xfId="0" applyFont="1" applyFill="1" applyBorder="1" applyAlignment="1">
      <alignment horizontal="center" vertical="center"/>
    </xf>
    <xf numFmtId="0" fontId="33" fillId="13" borderId="55" xfId="0" applyFont="1" applyFill="1" applyBorder="1" applyAlignment="1">
      <alignment horizontal="center" vertical="center"/>
    </xf>
    <xf numFmtId="0" fontId="33" fillId="13" borderId="54" xfId="0" applyFont="1" applyFill="1" applyBorder="1" applyAlignment="1">
      <alignment horizontal="center" vertical="center"/>
    </xf>
    <xf numFmtId="43" fontId="33" fillId="18" borderId="10" xfId="2" applyFont="1" applyFill="1" applyBorder="1" applyAlignment="1">
      <alignment horizontal="center" vertical="center"/>
    </xf>
    <xf numFmtId="43" fontId="33" fillId="18" borderId="57" xfId="2" applyFont="1" applyFill="1" applyBorder="1" applyAlignment="1">
      <alignment horizontal="center" vertical="center"/>
    </xf>
    <xf numFmtId="43" fontId="33" fillId="18" borderId="34" xfId="2" applyFont="1" applyFill="1" applyBorder="1" applyAlignment="1">
      <alignment horizontal="center" vertical="center"/>
    </xf>
    <xf numFmtId="43" fontId="33" fillId="0" borderId="10" xfId="2" applyFont="1" applyFill="1" applyBorder="1" applyAlignment="1">
      <alignment horizontal="center" vertical="center"/>
    </xf>
    <xf numFmtId="43" fontId="33" fillId="0" borderId="57" xfId="2" applyFont="1" applyFill="1" applyBorder="1" applyAlignment="1">
      <alignment horizontal="center" vertical="center"/>
    </xf>
    <xf numFmtId="43" fontId="33" fillId="13" borderId="57" xfId="2" applyFont="1" applyFill="1" applyBorder="1" applyAlignment="1">
      <alignment horizontal="center" vertical="center"/>
    </xf>
    <xf numFmtId="44" fontId="13" fillId="0" borderId="48" xfId="1" applyFont="1" applyFill="1" applyBorder="1" applyAlignment="1">
      <alignment horizontal="center" vertical="center" wrapText="1"/>
    </xf>
    <xf numFmtId="44" fontId="13" fillId="0" borderId="49" xfId="1" applyFont="1" applyFill="1" applyBorder="1" applyAlignment="1">
      <alignment horizontal="center" vertical="center" wrapText="1"/>
    </xf>
    <xf numFmtId="44" fontId="13" fillId="0" borderId="50" xfId="1" applyFont="1" applyFill="1" applyBorder="1" applyAlignment="1">
      <alignment horizontal="center" vertical="center" wrapText="1"/>
    </xf>
    <xf numFmtId="0" fontId="11" fillId="14" borderId="8" xfId="0" applyFont="1" applyFill="1" applyBorder="1" applyAlignment="1">
      <alignment horizontal="right" vertical="center" wrapText="1"/>
    </xf>
    <xf numFmtId="0" fontId="11" fillId="14" borderId="5" xfId="0" applyFont="1" applyFill="1" applyBorder="1" applyAlignment="1">
      <alignment horizontal="right" vertical="center" wrapText="1"/>
    </xf>
    <xf numFmtId="44" fontId="13" fillId="0" borderId="37" xfId="1" applyFont="1" applyFill="1" applyBorder="1" applyAlignment="1">
      <alignment horizontal="center" vertical="center" wrapText="1"/>
    </xf>
    <xf numFmtId="44" fontId="13" fillId="0" borderId="38" xfId="1" applyFont="1" applyFill="1" applyBorder="1" applyAlignment="1">
      <alignment horizontal="center" vertical="center" wrapText="1"/>
    </xf>
    <xf numFmtId="44" fontId="13" fillId="0" borderId="39" xfId="1" applyFont="1" applyFill="1" applyBorder="1" applyAlignment="1">
      <alignment horizontal="center" vertical="center" wrapText="1"/>
    </xf>
    <xf numFmtId="0" fontId="12" fillId="14" borderId="9" xfId="0" applyFont="1" applyFill="1" applyBorder="1" applyAlignment="1">
      <alignment horizontal="right" vertical="center" wrapText="1"/>
    </xf>
    <xf numFmtId="0" fontId="12" fillId="14" borderId="10" xfId="0" applyFont="1" applyFill="1" applyBorder="1" applyAlignment="1">
      <alignment horizontal="right" vertical="center" wrapText="1"/>
    </xf>
    <xf numFmtId="0" fontId="8" fillId="10" borderId="0" xfId="0" applyFont="1" applyFill="1" applyBorder="1" applyAlignment="1">
      <alignment horizontal="center" vertical="top" wrapText="1"/>
    </xf>
    <xf numFmtId="0" fontId="0" fillId="0" borderId="0" xfId="0" applyBorder="1"/>
    <xf numFmtId="0" fontId="11" fillId="14" borderId="9" xfId="0" applyFont="1" applyFill="1" applyBorder="1" applyAlignment="1">
      <alignment horizontal="right" vertical="center" wrapText="1"/>
    </xf>
    <xf numFmtId="0" fontId="11" fillId="14" borderId="10" xfId="0" applyFont="1" applyFill="1" applyBorder="1" applyAlignment="1">
      <alignment horizontal="right" vertical="center" wrapText="1"/>
    </xf>
    <xf numFmtId="44" fontId="44" fillId="16" borderId="51" xfId="1" applyFont="1" applyFill="1" applyBorder="1" applyAlignment="1">
      <alignment horizontal="center" vertical="center" wrapText="1"/>
    </xf>
    <xf numFmtId="44" fontId="44" fillId="16" borderId="52" xfId="1" applyFont="1" applyFill="1" applyBorder="1" applyAlignment="1">
      <alignment horizontal="center" vertical="center" wrapText="1"/>
    </xf>
    <xf numFmtId="44" fontId="33" fillId="0" borderId="88" xfId="1" applyFont="1" applyFill="1" applyBorder="1" applyAlignment="1">
      <alignment horizontal="center" vertical="center" wrapText="1"/>
    </xf>
    <xf numFmtId="44" fontId="33" fillId="0" borderId="89" xfId="1" applyFont="1" applyFill="1" applyBorder="1" applyAlignment="1">
      <alignment horizontal="center" vertical="center" wrapText="1"/>
    </xf>
    <xf numFmtId="44" fontId="33" fillId="0" borderId="91" xfId="1" applyFont="1" applyFill="1" applyBorder="1" applyAlignment="1">
      <alignment horizontal="center" vertical="center" wrapText="1"/>
    </xf>
    <xf numFmtId="44" fontId="33" fillId="0" borderId="92" xfId="1" applyFont="1" applyFill="1" applyBorder="1" applyAlignment="1">
      <alignment horizontal="center" vertical="center" wrapText="1"/>
    </xf>
    <xf numFmtId="0" fontId="11" fillId="14" borderId="86" xfId="0" applyFont="1" applyFill="1" applyBorder="1" applyAlignment="1">
      <alignment horizontal="right" vertical="center" wrapText="1"/>
    </xf>
    <xf numFmtId="0" fontId="11" fillId="14" borderId="12" xfId="0" applyFont="1" applyFill="1" applyBorder="1" applyAlignment="1">
      <alignment horizontal="right" vertical="center" wrapText="1"/>
    </xf>
    <xf numFmtId="0" fontId="11" fillId="14" borderId="87" xfId="0" applyFont="1" applyFill="1" applyBorder="1" applyAlignment="1">
      <alignment horizontal="right" vertical="center" wrapText="1"/>
    </xf>
  </cellXfs>
  <cellStyles count="4">
    <cellStyle name="Moeda" xfId="1" builtinId="4"/>
    <cellStyle name="Normal" xfId="0" builtinId="0"/>
    <cellStyle name="Porcentagem" xfId="3" builtinId="5"/>
    <cellStyle name="Vírgula" xfId="2" builtinId="3"/>
  </cellStyles>
  <dxfs count="0"/>
  <tableStyles count="0" defaultTableStyle="TableStyleMedium9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47625</xdr:rowOff>
        </xdr:from>
        <xdr:to>
          <xdr:col>1</xdr:col>
          <xdr:colOff>619125</xdr:colOff>
          <xdr:row>3</xdr:row>
          <xdr:rowOff>419100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47625</xdr:rowOff>
        </xdr:from>
        <xdr:to>
          <xdr:col>1</xdr:col>
          <xdr:colOff>619125</xdr:colOff>
          <xdr:row>3</xdr:row>
          <xdr:rowOff>419100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w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1.w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05"/>
  <sheetViews>
    <sheetView tabSelected="1" showOutlineSymbols="0" showWhiteSpace="0" view="pageBreakPreview" topLeftCell="A7" zoomScale="110" zoomScaleNormal="100" zoomScaleSheetLayoutView="110" workbookViewId="0">
      <selection activeCell="E20" sqref="E20"/>
    </sheetView>
  </sheetViews>
  <sheetFormatPr defaultRowHeight="14.25" x14ac:dyDescent="0.2"/>
  <cols>
    <col min="1" max="1" width="8.125" style="7" customWidth="1"/>
    <col min="2" max="2" width="10" style="7" bestFit="1" customWidth="1"/>
    <col min="3" max="3" width="68.25" style="12" customWidth="1"/>
    <col min="4" max="4" width="9" customWidth="1"/>
    <col min="5" max="5" width="9.125" style="4" customWidth="1"/>
    <col min="6" max="6" width="12.625" style="254" customWidth="1"/>
    <col min="7" max="7" width="15.375" bestFit="1" customWidth="1"/>
    <col min="8" max="8" width="13" style="60" bestFit="1" customWidth="1"/>
    <col min="14" max="14" width="14" customWidth="1"/>
  </cols>
  <sheetData>
    <row r="1" spans="1:14" s="1" customFormat="1" x14ac:dyDescent="0.2">
      <c r="A1" s="18"/>
      <c r="B1" s="19"/>
      <c r="C1" s="19"/>
      <c r="D1" s="19"/>
      <c r="E1" s="20"/>
      <c r="F1" s="233"/>
      <c r="G1" s="21"/>
      <c r="H1" s="59"/>
    </row>
    <row r="2" spans="1:14" s="1" customFormat="1" ht="15.75" x14ac:dyDescent="0.25">
      <c r="A2" s="22"/>
      <c r="B2" s="23"/>
      <c r="C2" s="24" t="s">
        <v>10</v>
      </c>
      <c r="D2" s="25"/>
      <c r="E2" s="25"/>
      <c r="F2" s="234"/>
      <c r="G2" s="26"/>
      <c r="H2" s="59"/>
    </row>
    <row r="3" spans="1:14" s="1" customFormat="1" ht="18" x14ac:dyDescent="0.2">
      <c r="A3" s="22"/>
      <c r="B3" s="27"/>
      <c r="C3" s="28" t="s">
        <v>11</v>
      </c>
      <c r="D3" s="29"/>
      <c r="E3" s="29"/>
      <c r="F3" s="235"/>
      <c r="G3" s="30"/>
      <c r="H3" s="59"/>
    </row>
    <row r="4" spans="1:14" s="1" customFormat="1" ht="36.75" customHeight="1" x14ac:dyDescent="0.2">
      <c r="A4" s="22"/>
      <c r="B4" s="27"/>
      <c r="C4" s="38" t="s">
        <v>15</v>
      </c>
      <c r="D4" s="29"/>
      <c r="E4" s="29"/>
      <c r="F4" s="235"/>
      <c r="G4" s="30"/>
      <c r="H4" s="59"/>
    </row>
    <row r="5" spans="1:14" s="1" customFormat="1" ht="20.100000000000001" customHeight="1" x14ac:dyDescent="0.2">
      <c r="A5" s="31" t="s">
        <v>16</v>
      </c>
      <c r="B5" s="32"/>
      <c r="C5" s="128" t="s">
        <v>657</v>
      </c>
      <c r="D5" s="33"/>
      <c r="E5" s="34"/>
      <c r="F5" s="236"/>
      <c r="G5" s="35"/>
      <c r="H5" s="59"/>
    </row>
    <row r="6" spans="1:14" s="1" customFormat="1" ht="20.100000000000001" customHeight="1" x14ac:dyDescent="0.2">
      <c r="A6" s="31"/>
      <c r="B6" s="32"/>
      <c r="C6" s="33"/>
      <c r="D6" s="33"/>
      <c r="E6" s="34"/>
      <c r="F6" s="236"/>
      <c r="G6" s="35"/>
      <c r="H6" s="59"/>
    </row>
    <row r="7" spans="1:14" s="1" customFormat="1" ht="20.100000000000001" customHeight="1" x14ac:dyDescent="0.2">
      <c r="A7" s="31" t="s">
        <v>12</v>
      </c>
      <c r="B7" s="32"/>
      <c r="C7" s="33" t="s">
        <v>13</v>
      </c>
      <c r="D7" s="33"/>
      <c r="E7" s="34"/>
      <c r="F7" s="236"/>
      <c r="G7" s="35"/>
      <c r="H7" s="59"/>
    </row>
    <row r="8" spans="1:14" s="1" customFormat="1" ht="30" customHeight="1" x14ac:dyDescent="0.2">
      <c r="A8" s="325" t="s">
        <v>14</v>
      </c>
      <c r="B8" s="326"/>
      <c r="C8" s="326"/>
      <c r="D8" s="326"/>
      <c r="E8" s="326"/>
      <c r="F8" s="326"/>
      <c r="G8" s="327"/>
      <c r="H8" s="59"/>
    </row>
    <row r="9" spans="1:14" s="1" customFormat="1" ht="20.100000000000001" customHeight="1" thickBot="1" x14ac:dyDescent="0.3">
      <c r="A9" s="36" t="s">
        <v>1015</v>
      </c>
      <c r="B9" s="37"/>
      <c r="C9" s="37"/>
      <c r="D9" s="37"/>
      <c r="E9" s="37"/>
      <c r="F9" s="129" t="s">
        <v>290</v>
      </c>
      <c r="G9" s="310">
        <v>44127</v>
      </c>
      <c r="H9" s="59"/>
    </row>
    <row r="10" spans="1:14" ht="36" customHeight="1" thickBot="1" x14ac:dyDescent="0.25">
      <c r="A10" s="2" t="s">
        <v>2</v>
      </c>
      <c r="B10" s="2" t="s">
        <v>3</v>
      </c>
      <c r="C10" s="2" t="s">
        <v>4</v>
      </c>
      <c r="D10" s="2" t="s">
        <v>5</v>
      </c>
      <c r="E10" s="3" t="s">
        <v>6</v>
      </c>
      <c r="F10" s="56" t="s">
        <v>7</v>
      </c>
      <c r="G10" s="3" t="s">
        <v>8</v>
      </c>
    </row>
    <row r="11" spans="1:14" s="8" customFormat="1" ht="30" customHeight="1" thickBot="1" x14ac:dyDescent="0.25">
      <c r="A11" s="9" t="s">
        <v>0</v>
      </c>
      <c r="B11" s="198"/>
      <c r="C11" s="158" t="s">
        <v>1</v>
      </c>
      <c r="D11" s="159"/>
      <c r="E11" s="159"/>
      <c r="F11" s="237"/>
      <c r="G11" s="10">
        <f>SUM(G12:G14)</f>
        <v>71205.3</v>
      </c>
      <c r="H11" s="61"/>
    </row>
    <row r="12" spans="1:14" s="6" customFormat="1" ht="39.950000000000003" customHeight="1" x14ac:dyDescent="0.2">
      <c r="A12" s="48" t="s">
        <v>291</v>
      </c>
      <c r="B12" s="199">
        <v>100306</v>
      </c>
      <c r="C12" s="95" t="s">
        <v>322</v>
      </c>
      <c r="D12" s="114" t="s">
        <v>307</v>
      </c>
      <c r="E12" s="90">
        <v>288</v>
      </c>
      <c r="F12" s="238">
        <v>87.11</v>
      </c>
      <c r="G12" s="43">
        <f>TRUNC(E12*F12,2)</f>
        <v>25087.68</v>
      </c>
      <c r="H12" s="315"/>
      <c r="I12" s="316"/>
      <c r="J12" s="316"/>
      <c r="K12" s="316"/>
      <c r="L12" s="316"/>
      <c r="M12" s="316"/>
      <c r="N12" s="316"/>
    </row>
    <row r="13" spans="1:14" s="6" customFormat="1" ht="39.950000000000003" customHeight="1" x14ac:dyDescent="0.2">
      <c r="A13" s="48" t="s">
        <v>292</v>
      </c>
      <c r="B13" s="199">
        <v>93572</v>
      </c>
      <c r="C13" s="95" t="s">
        <v>289</v>
      </c>
      <c r="D13" s="125" t="s">
        <v>34</v>
      </c>
      <c r="E13" s="91">
        <v>6</v>
      </c>
      <c r="F13" s="238">
        <v>4592.76</v>
      </c>
      <c r="G13" s="47">
        <f t="shared" ref="G13:G24" si="0">TRUNC(E13*F13,2)</f>
        <v>27556.560000000001</v>
      </c>
      <c r="H13" s="315"/>
      <c r="I13" s="316"/>
      <c r="J13" s="316"/>
      <c r="K13" s="316"/>
      <c r="L13" s="316"/>
      <c r="M13" s="316"/>
      <c r="N13" s="316"/>
    </row>
    <row r="14" spans="1:14" s="6" customFormat="1" ht="39.950000000000003" customHeight="1" thickBot="1" x14ac:dyDescent="0.25">
      <c r="A14" s="83" t="s">
        <v>293</v>
      </c>
      <c r="B14" s="114" t="s">
        <v>502</v>
      </c>
      <c r="C14" s="126" t="s">
        <v>503</v>
      </c>
      <c r="D14" s="127" t="s">
        <v>34</v>
      </c>
      <c r="E14" s="91">
        <v>6</v>
      </c>
      <c r="F14" s="239">
        <v>3093.51</v>
      </c>
      <c r="G14" s="132">
        <f t="shared" si="0"/>
        <v>18561.060000000001</v>
      </c>
      <c r="H14" s="315"/>
      <c r="I14" s="316"/>
      <c r="J14" s="316"/>
      <c r="K14" s="316"/>
      <c r="L14" s="316"/>
      <c r="M14" s="316"/>
      <c r="N14" s="316"/>
    </row>
    <row r="15" spans="1:14" s="8" customFormat="1" ht="30" customHeight="1" thickBot="1" x14ac:dyDescent="0.25">
      <c r="A15" s="9">
        <v>2</v>
      </c>
      <c r="B15" s="198"/>
      <c r="C15" s="158" t="s">
        <v>664</v>
      </c>
      <c r="D15" s="159"/>
      <c r="E15" s="159"/>
      <c r="F15" s="237"/>
      <c r="G15" s="10">
        <f>G16</f>
        <v>3270.66</v>
      </c>
      <c r="H15" s="61"/>
    </row>
    <row r="16" spans="1:14" s="6" customFormat="1" ht="39.950000000000003" customHeight="1" thickBot="1" x14ac:dyDescent="0.25">
      <c r="A16" s="48" t="s">
        <v>605</v>
      </c>
      <c r="B16" s="114" t="s">
        <v>986</v>
      </c>
      <c r="C16" s="95" t="s">
        <v>985</v>
      </c>
      <c r="D16" s="114" t="s">
        <v>19</v>
      </c>
      <c r="E16" s="90">
        <v>216.6</v>
      </c>
      <c r="F16" s="230">
        <v>15.1</v>
      </c>
      <c r="G16" s="43">
        <f>TRUNC(E16*F16,2)</f>
        <v>3270.66</v>
      </c>
      <c r="H16" s="315"/>
      <c r="I16" s="316"/>
      <c r="J16" s="316"/>
      <c r="K16" s="316"/>
      <c r="L16" s="316"/>
      <c r="M16" s="316"/>
      <c r="N16" s="316"/>
    </row>
    <row r="17" spans="1:14" s="8" customFormat="1" ht="30" customHeight="1" thickBot="1" x14ac:dyDescent="0.25">
      <c r="A17" s="9">
        <v>3</v>
      </c>
      <c r="B17" s="198"/>
      <c r="C17" s="158" t="s">
        <v>18</v>
      </c>
      <c r="D17" s="159"/>
      <c r="E17" s="159"/>
      <c r="F17" s="237"/>
      <c r="G17" s="133">
        <f>G18</f>
        <v>27507</v>
      </c>
      <c r="H17" s="315"/>
      <c r="I17" s="316"/>
      <c r="J17" s="316"/>
      <c r="K17" s="316"/>
      <c r="L17" s="316"/>
      <c r="M17" s="316"/>
      <c r="N17" s="316"/>
    </row>
    <row r="18" spans="1:14" s="6" customFormat="1" ht="39.950000000000003" customHeight="1" thickBot="1" x14ac:dyDescent="0.25">
      <c r="A18" s="39" t="s">
        <v>912</v>
      </c>
      <c r="B18" s="114" t="s">
        <v>1006</v>
      </c>
      <c r="C18" s="130" t="s">
        <v>658</v>
      </c>
      <c r="D18" s="131" t="s">
        <v>1000</v>
      </c>
      <c r="E18" s="106">
        <v>1</v>
      </c>
      <c r="F18" s="309">
        <v>27507</v>
      </c>
      <c r="G18" s="47">
        <f t="shared" si="0"/>
        <v>27507</v>
      </c>
      <c r="H18" s="315"/>
      <c r="I18" s="316"/>
      <c r="J18" s="316"/>
      <c r="K18" s="316"/>
      <c r="L18" s="316"/>
      <c r="M18" s="316"/>
      <c r="N18" s="316"/>
    </row>
    <row r="19" spans="1:14" s="8" customFormat="1" ht="30" customHeight="1" thickBot="1" x14ac:dyDescent="0.25">
      <c r="A19" s="9">
        <v>4</v>
      </c>
      <c r="B19" s="198"/>
      <c r="C19" s="158" t="s">
        <v>32</v>
      </c>
      <c r="D19" s="159"/>
      <c r="E19" s="159"/>
      <c r="F19" s="237"/>
      <c r="G19" s="10">
        <f>SUM(G20:G24)</f>
        <v>13543.45</v>
      </c>
      <c r="H19" s="315"/>
      <c r="I19" s="316"/>
      <c r="J19" s="316"/>
      <c r="K19" s="316"/>
      <c r="L19" s="316"/>
      <c r="M19" s="316"/>
      <c r="N19" s="316"/>
    </row>
    <row r="20" spans="1:14" s="6" customFormat="1" ht="39.950000000000003" customHeight="1" x14ac:dyDescent="0.2">
      <c r="A20" s="39" t="s">
        <v>308</v>
      </c>
      <c r="B20" s="201">
        <v>93208</v>
      </c>
      <c r="C20" s="40" t="s">
        <v>28</v>
      </c>
      <c r="D20" s="41" t="s">
        <v>19</v>
      </c>
      <c r="E20" s="106">
        <v>6.25</v>
      </c>
      <c r="F20" s="240">
        <v>553.04</v>
      </c>
      <c r="G20" s="47">
        <f t="shared" si="0"/>
        <v>3456.5</v>
      </c>
      <c r="H20" s="315"/>
      <c r="I20" s="316"/>
      <c r="J20" s="316"/>
      <c r="K20" s="316"/>
      <c r="L20" s="316"/>
      <c r="M20" s="316"/>
      <c r="N20" s="316"/>
    </row>
    <row r="21" spans="1:14" s="6" customFormat="1" ht="39.950000000000003" customHeight="1" x14ac:dyDescent="0.2">
      <c r="A21" s="48" t="s">
        <v>309</v>
      </c>
      <c r="B21" s="199">
        <v>93207</v>
      </c>
      <c r="C21" s="49" t="s">
        <v>659</v>
      </c>
      <c r="D21" s="50" t="s">
        <v>19</v>
      </c>
      <c r="E21" s="90">
        <v>6.25</v>
      </c>
      <c r="F21" s="238">
        <v>729.23</v>
      </c>
      <c r="G21" s="47">
        <f t="shared" si="0"/>
        <v>4557.68</v>
      </c>
      <c r="H21" s="315"/>
      <c r="I21" s="316"/>
      <c r="J21" s="316"/>
      <c r="K21" s="316"/>
      <c r="L21" s="316"/>
      <c r="M21" s="316"/>
      <c r="N21" s="316"/>
    </row>
    <row r="22" spans="1:14" s="6" customFormat="1" ht="39.950000000000003" customHeight="1" x14ac:dyDescent="0.2">
      <c r="A22" s="48" t="s">
        <v>310</v>
      </c>
      <c r="B22" s="199">
        <v>93212</v>
      </c>
      <c r="C22" s="49" t="s">
        <v>27</v>
      </c>
      <c r="D22" s="50" t="s">
        <v>19</v>
      </c>
      <c r="E22" s="90">
        <v>1.44</v>
      </c>
      <c r="F22" s="238">
        <v>675.38</v>
      </c>
      <c r="G22" s="47">
        <f t="shared" si="0"/>
        <v>972.54</v>
      </c>
      <c r="H22" s="315"/>
      <c r="I22" s="316"/>
      <c r="J22" s="316"/>
      <c r="K22" s="316"/>
      <c r="L22" s="316"/>
      <c r="M22" s="316"/>
      <c r="N22" s="316"/>
    </row>
    <row r="23" spans="1:14" s="6" customFormat="1" ht="39.950000000000003" customHeight="1" x14ac:dyDescent="0.2">
      <c r="A23" s="48" t="s">
        <v>665</v>
      </c>
      <c r="B23" s="199">
        <v>93583</v>
      </c>
      <c r="C23" s="49" t="s">
        <v>26</v>
      </c>
      <c r="D23" s="50" t="s">
        <v>19</v>
      </c>
      <c r="E23" s="90">
        <v>12</v>
      </c>
      <c r="F23" s="238">
        <v>340.32</v>
      </c>
      <c r="G23" s="47">
        <f t="shared" si="0"/>
        <v>4083.84</v>
      </c>
      <c r="H23" s="315"/>
      <c r="I23" s="316"/>
      <c r="J23" s="316"/>
      <c r="K23" s="316"/>
      <c r="L23" s="316"/>
      <c r="M23" s="316"/>
      <c r="N23" s="316"/>
    </row>
    <row r="24" spans="1:14" s="55" customFormat="1" ht="39.950000000000003" customHeight="1" thickBot="1" x14ac:dyDescent="0.25">
      <c r="A24" s="48" t="s">
        <v>666</v>
      </c>
      <c r="B24" s="114" t="s">
        <v>221</v>
      </c>
      <c r="C24" s="74" t="s">
        <v>220</v>
      </c>
      <c r="D24" s="75" t="s">
        <v>19</v>
      </c>
      <c r="E24" s="91">
        <v>1.2</v>
      </c>
      <c r="F24" s="238">
        <v>394.08</v>
      </c>
      <c r="G24" s="47">
        <f t="shared" si="0"/>
        <v>472.89</v>
      </c>
      <c r="H24" s="315"/>
      <c r="I24" s="316"/>
      <c r="J24" s="316"/>
      <c r="K24" s="316"/>
      <c r="L24" s="316"/>
      <c r="M24" s="316"/>
      <c r="N24" s="316"/>
    </row>
    <row r="25" spans="1:14" s="8" customFormat="1" ht="30" customHeight="1" thickBot="1" x14ac:dyDescent="0.25">
      <c r="A25" s="9">
        <v>5</v>
      </c>
      <c r="B25" s="198"/>
      <c r="C25" s="158" t="s">
        <v>20</v>
      </c>
      <c r="D25" s="159"/>
      <c r="E25" s="159"/>
      <c r="F25" s="237"/>
      <c r="G25" s="10">
        <f>G26+G28+G30</f>
        <v>7828.43</v>
      </c>
      <c r="H25" s="61"/>
    </row>
    <row r="26" spans="1:14" s="8" customFormat="1" ht="30" customHeight="1" thickBot="1" x14ac:dyDescent="0.25">
      <c r="A26" s="52" t="s">
        <v>23</v>
      </c>
      <c r="B26" s="202"/>
      <c r="C26" s="160" t="s">
        <v>35</v>
      </c>
      <c r="D26" s="161"/>
      <c r="E26" s="161"/>
      <c r="F26" s="241"/>
      <c r="G26" s="53">
        <f>G27</f>
        <v>1700.42</v>
      </c>
      <c r="H26" s="61"/>
    </row>
    <row r="27" spans="1:14" s="6" customFormat="1" ht="39.950000000000003" customHeight="1" thickBot="1" x14ac:dyDescent="0.25">
      <c r="A27" s="107" t="s">
        <v>667</v>
      </c>
      <c r="B27" s="114" t="s">
        <v>661</v>
      </c>
      <c r="C27" s="203" t="s">
        <v>660</v>
      </c>
      <c r="D27" s="108" t="s">
        <v>19</v>
      </c>
      <c r="E27" s="109">
        <f>1441.04</f>
        <v>1441.04</v>
      </c>
      <c r="F27" s="240">
        <v>1.18</v>
      </c>
      <c r="G27" s="47">
        <f t="shared" ref="G27" si="1">TRUNC(E27*F27,2)</f>
        <v>1700.42</v>
      </c>
      <c r="H27" s="315"/>
      <c r="I27" s="316"/>
      <c r="J27" s="316"/>
      <c r="K27" s="316"/>
      <c r="L27" s="316"/>
      <c r="M27" s="316"/>
      <c r="N27" s="316"/>
    </row>
    <row r="28" spans="1:14" s="8" customFormat="1" ht="30" customHeight="1" thickBot="1" x14ac:dyDescent="0.25">
      <c r="A28" s="52" t="s">
        <v>25</v>
      </c>
      <c r="B28" s="202"/>
      <c r="C28" s="160" t="s">
        <v>311</v>
      </c>
      <c r="D28" s="161"/>
      <c r="E28" s="161"/>
      <c r="F28" s="241"/>
      <c r="G28" s="53">
        <f>G29</f>
        <v>273.31</v>
      </c>
      <c r="H28" s="61"/>
    </row>
    <row r="29" spans="1:14" s="6" customFormat="1" ht="39.950000000000003" customHeight="1" thickBot="1" x14ac:dyDescent="0.25">
      <c r="A29" s="39" t="s">
        <v>668</v>
      </c>
      <c r="B29" s="201">
        <v>99814</v>
      </c>
      <c r="C29" s="40" t="s">
        <v>52</v>
      </c>
      <c r="D29" s="58" t="s">
        <v>19</v>
      </c>
      <c r="E29" s="106">
        <v>203.97</v>
      </c>
      <c r="F29" s="240">
        <v>1.34</v>
      </c>
      <c r="G29" s="47">
        <f t="shared" ref="G29" si="2">TRUNC(E29*F29,2)</f>
        <v>273.31</v>
      </c>
      <c r="H29" s="59"/>
    </row>
    <row r="30" spans="1:14" s="8" customFormat="1" ht="30" customHeight="1" thickBot="1" x14ac:dyDescent="0.25">
      <c r="A30" s="52" t="s">
        <v>53</v>
      </c>
      <c r="B30" s="202"/>
      <c r="C30" s="160" t="s">
        <v>24</v>
      </c>
      <c r="D30" s="161"/>
      <c r="E30" s="161"/>
      <c r="F30" s="241"/>
      <c r="G30" s="53">
        <f>SUM(G31:G35)</f>
        <v>5854.7</v>
      </c>
      <c r="H30" s="61"/>
    </row>
    <row r="31" spans="1:14" s="6" customFormat="1" ht="39.950000000000003" customHeight="1" x14ac:dyDescent="0.2">
      <c r="A31" s="39" t="s">
        <v>669</v>
      </c>
      <c r="B31" s="201">
        <v>97622</v>
      </c>
      <c r="C31" s="40" t="s">
        <v>21</v>
      </c>
      <c r="D31" s="41" t="s">
        <v>22</v>
      </c>
      <c r="E31" s="106">
        <v>6.5</v>
      </c>
      <c r="F31" s="240">
        <v>38.619999999999997</v>
      </c>
      <c r="G31" s="47">
        <f t="shared" ref="G31:G35" si="3">TRUNC(E31*F31,2)</f>
        <v>251.03</v>
      </c>
      <c r="H31" s="315"/>
      <c r="I31" s="316"/>
      <c r="J31" s="316"/>
      <c r="K31" s="316"/>
      <c r="L31" s="316"/>
      <c r="M31" s="316"/>
      <c r="N31" s="316"/>
    </row>
    <row r="32" spans="1:14" s="6" customFormat="1" ht="39.950000000000003" customHeight="1" x14ac:dyDescent="0.2">
      <c r="A32" s="48" t="s">
        <v>670</v>
      </c>
      <c r="B32" s="199">
        <v>97629</v>
      </c>
      <c r="C32" s="49" t="s">
        <v>662</v>
      </c>
      <c r="D32" s="57" t="s">
        <v>22</v>
      </c>
      <c r="E32" s="90">
        <v>20.399999999999999</v>
      </c>
      <c r="F32" s="238">
        <v>99.4</v>
      </c>
      <c r="G32" s="47">
        <f t="shared" si="3"/>
        <v>2027.76</v>
      </c>
      <c r="H32" s="315"/>
      <c r="I32" s="316"/>
      <c r="J32" s="316"/>
      <c r="K32" s="316"/>
      <c r="L32" s="316"/>
      <c r="M32" s="316"/>
      <c r="N32" s="316"/>
    </row>
    <row r="33" spans="1:14" s="6" customFormat="1" ht="60" customHeight="1" x14ac:dyDescent="0.2">
      <c r="A33" s="209" t="s">
        <v>671</v>
      </c>
      <c r="B33" s="205">
        <v>97627</v>
      </c>
      <c r="C33" s="210" t="s">
        <v>913</v>
      </c>
      <c r="D33" s="211" t="s">
        <v>22</v>
      </c>
      <c r="E33" s="212">
        <v>7.43</v>
      </c>
      <c r="F33" s="242">
        <v>221.96</v>
      </c>
      <c r="G33" s="213">
        <f t="shared" si="3"/>
        <v>1649.16</v>
      </c>
      <c r="H33" s="59"/>
    </row>
    <row r="34" spans="1:14" s="6" customFormat="1" ht="60" customHeight="1" x14ac:dyDescent="0.2">
      <c r="A34" s="209" t="s">
        <v>672</v>
      </c>
      <c r="B34" s="205">
        <v>97627</v>
      </c>
      <c r="C34" s="210" t="s">
        <v>914</v>
      </c>
      <c r="D34" s="211" t="s">
        <v>22</v>
      </c>
      <c r="E34" s="212">
        <v>1.1399999999999999</v>
      </c>
      <c r="F34" s="242">
        <v>221.96</v>
      </c>
      <c r="G34" s="213">
        <f t="shared" ref="G34" si="4">TRUNC(E34*F34,2)</f>
        <v>253.03</v>
      </c>
      <c r="H34" s="59"/>
    </row>
    <row r="35" spans="1:14" s="6" customFormat="1" ht="39.950000000000003" customHeight="1" thickBot="1" x14ac:dyDescent="0.25">
      <c r="A35" s="209" t="s">
        <v>673</v>
      </c>
      <c r="B35" s="199">
        <v>73301</v>
      </c>
      <c r="C35" s="49" t="s">
        <v>663</v>
      </c>
      <c r="D35" s="57" t="s">
        <v>22</v>
      </c>
      <c r="E35" s="90">
        <v>224.36</v>
      </c>
      <c r="F35" s="238">
        <v>7.46</v>
      </c>
      <c r="G35" s="47">
        <f t="shared" si="3"/>
        <v>1673.72</v>
      </c>
      <c r="H35" s="196"/>
      <c r="I35" s="197"/>
      <c r="J35" s="197"/>
      <c r="K35" s="197"/>
      <c r="L35" s="197"/>
      <c r="M35" s="197"/>
      <c r="N35" s="197"/>
    </row>
    <row r="36" spans="1:14" s="8" customFormat="1" ht="30" customHeight="1" thickBot="1" x14ac:dyDescent="0.25">
      <c r="A36" s="9">
        <v>6</v>
      </c>
      <c r="B36" s="198"/>
      <c r="C36" s="158" t="s">
        <v>38</v>
      </c>
      <c r="D36" s="159"/>
      <c r="E36" s="159"/>
      <c r="F36" s="237"/>
      <c r="G36" s="10">
        <f>SUM(G37:G39)</f>
        <v>5857.65</v>
      </c>
      <c r="H36" s="61"/>
    </row>
    <row r="37" spans="1:14" s="70" customFormat="1" ht="39.950000000000003" customHeight="1" x14ac:dyDescent="0.2">
      <c r="A37" s="73" t="s">
        <v>319</v>
      </c>
      <c r="B37" s="92" t="s">
        <v>504</v>
      </c>
      <c r="C37" s="74" t="s">
        <v>505</v>
      </c>
      <c r="D37" s="75" t="s">
        <v>22</v>
      </c>
      <c r="E37" s="91">
        <v>54.02</v>
      </c>
      <c r="F37" s="238">
        <v>47.39</v>
      </c>
      <c r="G37" s="47">
        <f t="shared" ref="G37:G39" si="5">TRUNC(E37*F37,2)</f>
        <v>2560</v>
      </c>
      <c r="H37" s="315"/>
      <c r="I37" s="316"/>
      <c r="J37" s="316"/>
      <c r="K37" s="316"/>
      <c r="L37" s="316"/>
      <c r="M37" s="316"/>
      <c r="N37" s="316"/>
    </row>
    <row r="38" spans="1:14" s="70" customFormat="1" ht="39.950000000000003" customHeight="1" x14ac:dyDescent="0.2">
      <c r="A38" s="73" t="s">
        <v>674</v>
      </c>
      <c r="B38" s="92" t="s">
        <v>504</v>
      </c>
      <c r="C38" s="74" t="s">
        <v>506</v>
      </c>
      <c r="D38" s="75" t="s">
        <v>22</v>
      </c>
      <c r="E38" s="91">
        <v>66.61</v>
      </c>
      <c r="F38" s="238">
        <v>47.39</v>
      </c>
      <c r="G38" s="47">
        <f t="shared" si="5"/>
        <v>3156.64</v>
      </c>
      <c r="H38" s="315"/>
      <c r="I38" s="316"/>
      <c r="J38" s="316"/>
      <c r="K38" s="316"/>
      <c r="L38" s="316"/>
      <c r="M38" s="316"/>
      <c r="N38" s="316"/>
    </row>
    <row r="39" spans="1:14" s="6" customFormat="1" ht="39.950000000000003" customHeight="1" thickBot="1" x14ac:dyDescent="0.25">
      <c r="A39" s="73" t="s">
        <v>675</v>
      </c>
      <c r="B39" s="199">
        <v>96995</v>
      </c>
      <c r="C39" s="49" t="s">
        <v>222</v>
      </c>
      <c r="D39" s="50" t="s">
        <v>22</v>
      </c>
      <c r="E39" s="90">
        <v>3.96</v>
      </c>
      <c r="F39" s="238">
        <v>35.61</v>
      </c>
      <c r="G39" s="47">
        <f t="shared" si="5"/>
        <v>141.01</v>
      </c>
      <c r="H39" s="315"/>
      <c r="I39" s="316"/>
      <c r="J39" s="316"/>
      <c r="K39" s="316"/>
      <c r="L39" s="316"/>
      <c r="M39" s="316"/>
      <c r="N39" s="316"/>
    </row>
    <row r="40" spans="1:14" s="8" customFormat="1" ht="30" customHeight="1" thickBot="1" x14ac:dyDescent="0.25">
      <c r="A40" s="9">
        <v>7</v>
      </c>
      <c r="B40" s="198"/>
      <c r="C40" s="319" t="s">
        <v>987</v>
      </c>
      <c r="D40" s="320"/>
      <c r="E40" s="320"/>
      <c r="F40" s="321"/>
      <c r="G40" s="10">
        <f>G41+G44+G46+G48</f>
        <v>1426.87</v>
      </c>
      <c r="H40" s="61"/>
    </row>
    <row r="41" spans="1:14" s="8" customFormat="1" ht="30" customHeight="1" thickBot="1" x14ac:dyDescent="0.25">
      <c r="A41" s="52" t="s">
        <v>676</v>
      </c>
      <c r="B41" s="208"/>
      <c r="C41" s="322" t="s">
        <v>704</v>
      </c>
      <c r="D41" s="323"/>
      <c r="E41" s="323"/>
      <c r="F41" s="324"/>
      <c r="G41" s="53">
        <f>SUM(G42:G43)</f>
        <v>306.54000000000002</v>
      </c>
      <c r="H41" s="61"/>
    </row>
    <row r="42" spans="1:14" s="6" customFormat="1" ht="39.950000000000003" customHeight="1" x14ac:dyDescent="0.2">
      <c r="A42" s="209" t="s">
        <v>677</v>
      </c>
      <c r="B42" s="205">
        <v>96522</v>
      </c>
      <c r="C42" s="210" t="s">
        <v>29</v>
      </c>
      <c r="D42" s="211" t="s">
        <v>22</v>
      </c>
      <c r="E42" s="212">
        <v>2.42</v>
      </c>
      <c r="F42" s="242">
        <v>104.62</v>
      </c>
      <c r="G42" s="213">
        <f t="shared" ref="G42:G43" si="6">TRUNC(E42*F42,2)</f>
        <v>253.18</v>
      </c>
      <c r="H42" s="59"/>
    </row>
    <row r="43" spans="1:14" s="6" customFormat="1" ht="39.950000000000003" customHeight="1" thickBot="1" x14ac:dyDescent="0.25">
      <c r="A43" s="209" t="s">
        <v>678</v>
      </c>
      <c r="B43" s="114">
        <v>96619</v>
      </c>
      <c r="C43" s="214" t="s">
        <v>705</v>
      </c>
      <c r="D43" s="215" t="s">
        <v>19</v>
      </c>
      <c r="E43" s="216">
        <v>2</v>
      </c>
      <c r="F43" s="243">
        <v>26.68</v>
      </c>
      <c r="G43" s="213">
        <f t="shared" si="6"/>
        <v>53.36</v>
      </c>
      <c r="H43" s="59"/>
    </row>
    <row r="44" spans="1:14" s="8" customFormat="1" ht="30" customHeight="1" thickBot="1" x14ac:dyDescent="0.25">
      <c r="A44" s="52" t="s">
        <v>680</v>
      </c>
      <c r="B44" s="208"/>
      <c r="C44" s="322" t="s">
        <v>30</v>
      </c>
      <c r="D44" s="323"/>
      <c r="E44" s="323"/>
      <c r="F44" s="324"/>
      <c r="G44" s="53">
        <f>SUM(G45:G45)</f>
        <v>321.51</v>
      </c>
      <c r="H44" s="61"/>
    </row>
    <row r="45" spans="1:14" s="6" customFormat="1" ht="60" customHeight="1" thickBot="1" x14ac:dyDescent="0.25">
      <c r="A45" s="209" t="s">
        <v>682</v>
      </c>
      <c r="B45" s="205">
        <v>92410</v>
      </c>
      <c r="C45" s="210" t="s">
        <v>706</v>
      </c>
      <c r="D45" s="211" t="s">
        <v>19</v>
      </c>
      <c r="E45" s="212">
        <v>3.3</v>
      </c>
      <c r="F45" s="242">
        <v>97.43</v>
      </c>
      <c r="G45" s="213">
        <f t="shared" ref="G45" si="7">TRUNC(E45*F45,2)</f>
        <v>321.51</v>
      </c>
      <c r="H45" s="59"/>
    </row>
    <row r="46" spans="1:14" s="8" customFormat="1" ht="30" customHeight="1" thickBot="1" x14ac:dyDescent="0.25">
      <c r="A46" s="52" t="s">
        <v>687</v>
      </c>
      <c r="B46" s="208"/>
      <c r="C46" s="322" t="s">
        <v>31</v>
      </c>
      <c r="D46" s="323"/>
      <c r="E46" s="323"/>
      <c r="F46" s="324"/>
      <c r="G46" s="53">
        <f>G47</f>
        <v>208.32</v>
      </c>
      <c r="H46" s="61"/>
    </row>
    <row r="47" spans="1:14" s="6" customFormat="1" ht="39.950000000000003" customHeight="1" thickBot="1" x14ac:dyDescent="0.25">
      <c r="A47" s="209" t="s">
        <v>688</v>
      </c>
      <c r="B47" s="205" t="s">
        <v>727</v>
      </c>
      <c r="C47" s="210" t="s">
        <v>707</v>
      </c>
      <c r="D47" s="211" t="s">
        <v>233</v>
      </c>
      <c r="E47" s="212">
        <v>21</v>
      </c>
      <c r="F47" s="242">
        <v>9.92</v>
      </c>
      <c r="G47" s="213">
        <f>TRUNC(E47*F47,2)</f>
        <v>208.32</v>
      </c>
      <c r="H47" s="315"/>
      <c r="I47" s="316"/>
      <c r="J47" s="316"/>
      <c r="K47" s="316"/>
      <c r="L47" s="316"/>
      <c r="M47" s="316"/>
      <c r="N47" s="316"/>
    </row>
    <row r="48" spans="1:14" s="8" customFormat="1" ht="30" customHeight="1" thickBot="1" x14ac:dyDescent="0.25">
      <c r="A48" s="52" t="s">
        <v>708</v>
      </c>
      <c r="B48" s="208"/>
      <c r="C48" s="322" t="s">
        <v>39</v>
      </c>
      <c r="D48" s="323"/>
      <c r="E48" s="323"/>
      <c r="F48" s="324"/>
      <c r="G48" s="53">
        <f>SUM(G49:G50)</f>
        <v>590.5</v>
      </c>
      <c r="H48" s="61"/>
    </row>
    <row r="49" spans="1:8" s="6" customFormat="1" ht="39.950000000000003" customHeight="1" x14ac:dyDescent="0.2">
      <c r="A49" s="209" t="s">
        <v>709</v>
      </c>
      <c r="B49" s="205" t="s">
        <v>325</v>
      </c>
      <c r="C49" s="210" t="s">
        <v>326</v>
      </c>
      <c r="D49" s="211" t="s">
        <v>22</v>
      </c>
      <c r="E49" s="212">
        <v>0.7</v>
      </c>
      <c r="F49" s="242">
        <v>683.07</v>
      </c>
      <c r="G49" s="213">
        <f t="shared" ref="G49:G50" si="8">TRUNC(E49*F49,2)</f>
        <v>478.14</v>
      </c>
      <c r="H49" s="59"/>
    </row>
    <row r="50" spans="1:8" s="6" customFormat="1" ht="60" customHeight="1" thickBot="1" x14ac:dyDescent="0.25">
      <c r="A50" s="209" t="s">
        <v>710</v>
      </c>
      <c r="B50" s="205" t="s">
        <v>327</v>
      </c>
      <c r="C50" s="210" t="s">
        <v>711</v>
      </c>
      <c r="D50" s="211" t="s">
        <v>22</v>
      </c>
      <c r="E50" s="212">
        <v>0.18</v>
      </c>
      <c r="F50" s="242">
        <v>624.27</v>
      </c>
      <c r="G50" s="213">
        <f t="shared" si="8"/>
        <v>112.36</v>
      </c>
      <c r="H50" s="59"/>
    </row>
    <row r="51" spans="1:8" s="8" customFormat="1" ht="30" customHeight="1" thickBot="1" x14ac:dyDescent="0.25">
      <c r="A51" s="9">
        <v>8</v>
      </c>
      <c r="B51" s="198"/>
      <c r="C51" s="158" t="s">
        <v>679</v>
      </c>
      <c r="D51" s="159"/>
      <c r="E51" s="159"/>
      <c r="F51" s="237"/>
      <c r="G51" s="10">
        <f>G52+G56+G60</f>
        <v>65782.670000000013</v>
      </c>
      <c r="H51" s="61"/>
    </row>
    <row r="52" spans="1:8" s="8" customFormat="1" ht="30" customHeight="1" thickBot="1" x14ac:dyDescent="0.25">
      <c r="A52" s="52" t="s">
        <v>686</v>
      </c>
      <c r="B52" s="202"/>
      <c r="C52" s="160" t="s">
        <v>30</v>
      </c>
      <c r="D52" s="161"/>
      <c r="E52" s="161"/>
      <c r="F52" s="241"/>
      <c r="G52" s="53">
        <f>SUM(G53:G55)</f>
        <v>31897.31</v>
      </c>
      <c r="H52" s="61"/>
    </row>
    <row r="53" spans="1:8" s="6" customFormat="1" ht="60" customHeight="1" x14ac:dyDescent="0.2">
      <c r="A53" s="44" t="s">
        <v>693</v>
      </c>
      <c r="B53" s="204">
        <v>92410</v>
      </c>
      <c r="C53" s="45" t="s">
        <v>40</v>
      </c>
      <c r="D53" s="54" t="s">
        <v>19</v>
      </c>
      <c r="E53" s="89">
        <v>7.26</v>
      </c>
      <c r="F53" s="244">
        <v>97.43</v>
      </c>
      <c r="G53" s="47">
        <f t="shared" ref="G53" si="9">TRUNC(E53*F53,2)</f>
        <v>707.34</v>
      </c>
      <c r="H53" s="59"/>
    </row>
    <row r="54" spans="1:8" s="6" customFormat="1" ht="60" customHeight="1" x14ac:dyDescent="0.2">
      <c r="A54" s="44" t="s">
        <v>507</v>
      </c>
      <c r="B54" s="204">
        <v>92447</v>
      </c>
      <c r="C54" s="45" t="s">
        <v>41</v>
      </c>
      <c r="D54" s="54" t="s">
        <v>19</v>
      </c>
      <c r="E54" s="89">
        <v>100.93</v>
      </c>
      <c r="F54" s="244">
        <v>87.41</v>
      </c>
      <c r="G54" s="47">
        <f t="shared" ref="G54:G55" si="10">TRUNC(E54*F54,2)</f>
        <v>8822.2900000000009</v>
      </c>
      <c r="H54" s="59"/>
    </row>
    <row r="55" spans="1:8" s="6" customFormat="1" ht="60" customHeight="1" thickBot="1" x14ac:dyDescent="0.25">
      <c r="A55" s="44" t="s">
        <v>750</v>
      </c>
      <c r="B55" s="204">
        <v>92483</v>
      </c>
      <c r="C55" s="45" t="s">
        <v>42</v>
      </c>
      <c r="D55" s="54" t="s">
        <v>19</v>
      </c>
      <c r="E55" s="89">
        <v>182.37</v>
      </c>
      <c r="F55" s="244">
        <v>122.65</v>
      </c>
      <c r="G55" s="47">
        <f t="shared" si="10"/>
        <v>22367.68</v>
      </c>
      <c r="H55" s="59"/>
    </row>
    <row r="56" spans="1:8" s="8" customFormat="1" ht="30" customHeight="1" thickBot="1" x14ac:dyDescent="0.25">
      <c r="A56" s="52" t="s">
        <v>43</v>
      </c>
      <c r="B56" s="202"/>
      <c r="C56" s="160" t="s">
        <v>31</v>
      </c>
      <c r="D56" s="161"/>
      <c r="E56" s="161"/>
      <c r="F56" s="241"/>
      <c r="G56" s="53">
        <f>SUM(G57:G59)</f>
        <v>17250.93</v>
      </c>
      <c r="H56" s="61"/>
    </row>
    <row r="57" spans="1:8" s="6" customFormat="1" ht="60" customHeight="1" x14ac:dyDescent="0.2">
      <c r="A57" s="44" t="s">
        <v>329</v>
      </c>
      <c r="B57" s="204" t="s">
        <v>681</v>
      </c>
      <c r="C57" s="45" t="s">
        <v>703</v>
      </c>
      <c r="D57" s="54" t="s">
        <v>233</v>
      </c>
      <c r="E57" s="89">
        <v>23.76</v>
      </c>
      <c r="F57" s="244">
        <v>10.199999999999999</v>
      </c>
      <c r="G57" s="47">
        <f t="shared" ref="G57" si="11">TRUNC(E57*F57,2)</f>
        <v>242.35</v>
      </c>
      <c r="H57" s="59"/>
    </row>
    <row r="58" spans="1:8" s="6" customFormat="1" ht="60" customHeight="1" x14ac:dyDescent="0.2">
      <c r="A58" s="44" t="s">
        <v>330</v>
      </c>
      <c r="B58" s="204" t="s">
        <v>681</v>
      </c>
      <c r="C58" s="45" t="s">
        <v>683</v>
      </c>
      <c r="D58" s="54" t="s">
        <v>233</v>
      </c>
      <c r="E58" s="89">
        <v>482.31</v>
      </c>
      <c r="F58" s="244">
        <v>10.199999999999999</v>
      </c>
      <c r="G58" s="47">
        <f t="shared" ref="G58:G59" si="12">TRUNC(E58*F58,2)</f>
        <v>4919.5600000000004</v>
      </c>
      <c r="H58" s="59"/>
    </row>
    <row r="59" spans="1:8" s="6" customFormat="1" ht="60" customHeight="1" thickBot="1" x14ac:dyDescent="0.25">
      <c r="A59" s="44" t="s">
        <v>751</v>
      </c>
      <c r="B59" s="205" t="s">
        <v>684</v>
      </c>
      <c r="C59" s="45" t="s">
        <v>685</v>
      </c>
      <c r="D59" s="54" t="s">
        <v>233</v>
      </c>
      <c r="E59" s="89">
        <v>1276.56</v>
      </c>
      <c r="F59" s="244">
        <v>9.4700000000000006</v>
      </c>
      <c r="G59" s="47">
        <f t="shared" si="12"/>
        <v>12089.02</v>
      </c>
      <c r="H59" s="59"/>
    </row>
    <row r="60" spans="1:8" s="8" customFormat="1" ht="30" customHeight="1" thickBot="1" x14ac:dyDescent="0.25">
      <c r="A60" s="52" t="s">
        <v>44</v>
      </c>
      <c r="B60" s="202"/>
      <c r="C60" s="160" t="s">
        <v>39</v>
      </c>
      <c r="D60" s="161"/>
      <c r="E60" s="161"/>
      <c r="F60" s="241"/>
      <c r="G60" s="53">
        <f>SUM(G61:G66)</f>
        <v>16634.43</v>
      </c>
      <c r="H60" s="61"/>
    </row>
    <row r="61" spans="1:8" s="6" customFormat="1" ht="39.950000000000003" customHeight="1" x14ac:dyDescent="0.2">
      <c r="A61" s="48" t="s">
        <v>331</v>
      </c>
      <c r="B61" s="199">
        <v>94965</v>
      </c>
      <c r="C61" s="49" t="s">
        <v>695</v>
      </c>
      <c r="D61" s="50" t="s">
        <v>22</v>
      </c>
      <c r="E61" s="90">
        <v>0.4</v>
      </c>
      <c r="F61" s="238">
        <v>472.68</v>
      </c>
      <c r="G61" s="47">
        <f t="shared" ref="G61:G62" si="13">TRUNC(E61*F61,2)</f>
        <v>189.07</v>
      </c>
      <c r="H61" s="59"/>
    </row>
    <row r="62" spans="1:8" s="6" customFormat="1" ht="39.950000000000003" customHeight="1" x14ac:dyDescent="0.2">
      <c r="A62" s="48" t="s">
        <v>332</v>
      </c>
      <c r="B62" s="199">
        <v>92873</v>
      </c>
      <c r="C62" s="49" t="s">
        <v>696</v>
      </c>
      <c r="D62" s="50" t="s">
        <v>22</v>
      </c>
      <c r="E62" s="90">
        <v>0.4</v>
      </c>
      <c r="F62" s="238">
        <v>150.80000000000001</v>
      </c>
      <c r="G62" s="47">
        <f t="shared" si="13"/>
        <v>60.32</v>
      </c>
      <c r="H62" s="59"/>
    </row>
    <row r="63" spans="1:8" s="6" customFormat="1" ht="39.950000000000003" customHeight="1" x14ac:dyDescent="0.2">
      <c r="A63" s="48" t="s">
        <v>712</v>
      </c>
      <c r="B63" s="199">
        <v>94965</v>
      </c>
      <c r="C63" s="49" t="s">
        <v>689</v>
      </c>
      <c r="D63" s="50" t="s">
        <v>22</v>
      </c>
      <c r="E63" s="90">
        <v>8.0399999999999991</v>
      </c>
      <c r="F63" s="238">
        <v>472.68</v>
      </c>
      <c r="G63" s="47">
        <f t="shared" ref="G63:G64" si="14">TRUNC(E63*F63,2)</f>
        <v>3800.34</v>
      </c>
      <c r="H63" s="59"/>
    </row>
    <row r="64" spans="1:8" s="6" customFormat="1" ht="39.950000000000003" customHeight="1" x14ac:dyDescent="0.2">
      <c r="A64" s="48" t="s">
        <v>713</v>
      </c>
      <c r="B64" s="199">
        <v>92873</v>
      </c>
      <c r="C64" s="49" t="s">
        <v>691</v>
      </c>
      <c r="D64" s="50" t="s">
        <v>22</v>
      </c>
      <c r="E64" s="90">
        <v>8.0399999999999991</v>
      </c>
      <c r="F64" s="238">
        <v>150.80000000000001</v>
      </c>
      <c r="G64" s="47">
        <f t="shared" si="14"/>
        <v>1212.43</v>
      </c>
      <c r="H64" s="59"/>
    </row>
    <row r="65" spans="1:8" s="6" customFormat="1" ht="39.950000000000003" customHeight="1" x14ac:dyDescent="0.2">
      <c r="A65" s="48" t="s">
        <v>752</v>
      </c>
      <c r="B65" s="199">
        <v>94965</v>
      </c>
      <c r="C65" s="49" t="s">
        <v>690</v>
      </c>
      <c r="D65" s="50" t="s">
        <v>22</v>
      </c>
      <c r="E65" s="90">
        <v>18.239999999999998</v>
      </c>
      <c r="F65" s="238">
        <v>472.68</v>
      </c>
      <c r="G65" s="47">
        <f t="shared" ref="G65:G66" si="15">TRUNC(E65*F65,2)</f>
        <v>8621.68</v>
      </c>
      <c r="H65" s="59"/>
    </row>
    <row r="66" spans="1:8" s="6" customFormat="1" ht="39.950000000000003" customHeight="1" thickBot="1" x14ac:dyDescent="0.25">
      <c r="A66" s="48" t="s">
        <v>753</v>
      </c>
      <c r="B66" s="199">
        <v>92873</v>
      </c>
      <c r="C66" s="49" t="s">
        <v>692</v>
      </c>
      <c r="D66" s="50" t="s">
        <v>22</v>
      </c>
      <c r="E66" s="90">
        <v>18.239999999999998</v>
      </c>
      <c r="F66" s="238">
        <v>150.80000000000001</v>
      </c>
      <c r="G66" s="47">
        <f t="shared" si="15"/>
        <v>2750.59</v>
      </c>
      <c r="H66" s="59"/>
    </row>
    <row r="67" spans="1:8" s="8" customFormat="1" ht="30" customHeight="1" thickBot="1" x14ac:dyDescent="0.25">
      <c r="A67" s="9">
        <v>9</v>
      </c>
      <c r="B67" s="198"/>
      <c r="C67" s="206" t="s">
        <v>988</v>
      </c>
      <c r="D67" s="207"/>
      <c r="E67" s="207"/>
      <c r="F67" s="245"/>
      <c r="G67" s="10">
        <f>G68+G72+G76+G79+G82</f>
        <v>10430.74</v>
      </c>
      <c r="H67" s="61"/>
    </row>
    <row r="68" spans="1:8" s="8" customFormat="1" ht="30" customHeight="1" thickBot="1" x14ac:dyDescent="0.25">
      <c r="A68" s="52" t="s">
        <v>333</v>
      </c>
      <c r="B68" s="202"/>
      <c r="C68" s="160" t="s">
        <v>30</v>
      </c>
      <c r="D68" s="161"/>
      <c r="E68" s="161"/>
      <c r="F68" s="241"/>
      <c r="G68" s="53">
        <f>SUM(G69:G71)</f>
        <v>5366.4400000000005</v>
      </c>
      <c r="H68" s="61"/>
    </row>
    <row r="69" spans="1:8" s="6" customFormat="1" ht="60" customHeight="1" x14ac:dyDescent="0.2">
      <c r="A69" s="44" t="s">
        <v>336</v>
      </c>
      <c r="B69" s="204">
        <v>92410</v>
      </c>
      <c r="C69" s="45" t="s">
        <v>40</v>
      </c>
      <c r="D69" s="54" t="s">
        <v>19</v>
      </c>
      <c r="E69" s="89">
        <v>15.68</v>
      </c>
      <c r="F69" s="244">
        <v>97.43</v>
      </c>
      <c r="G69" s="47">
        <f t="shared" ref="G69:G71" si="16">TRUNC(E69*F69,2)</f>
        <v>1527.7</v>
      </c>
      <c r="H69" s="59"/>
    </row>
    <row r="70" spans="1:8" s="6" customFormat="1" ht="60" customHeight="1" x14ac:dyDescent="0.2">
      <c r="A70" s="44" t="s">
        <v>337</v>
      </c>
      <c r="B70" s="204">
        <v>92447</v>
      </c>
      <c r="C70" s="45" t="s">
        <v>41</v>
      </c>
      <c r="D70" s="54" t="s">
        <v>19</v>
      </c>
      <c r="E70" s="89">
        <v>28.51</v>
      </c>
      <c r="F70" s="244">
        <v>87.41</v>
      </c>
      <c r="G70" s="47">
        <f t="shared" si="16"/>
        <v>2492.0500000000002</v>
      </c>
      <c r="H70" s="59"/>
    </row>
    <row r="71" spans="1:8" s="6" customFormat="1" ht="60" customHeight="1" thickBot="1" x14ac:dyDescent="0.25">
      <c r="A71" s="44" t="s">
        <v>714</v>
      </c>
      <c r="B71" s="204">
        <v>92483</v>
      </c>
      <c r="C71" s="45" t="s">
        <v>42</v>
      </c>
      <c r="D71" s="54" t="s">
        <v>19</v>
      </c>
      <c r="E71" s="89">
        <v>10.98</v>
      </c>
      <c r="F71" s="244">
        <v>122.65</v>
      </c>
      <c r="G71" s="47">
        <f t="shared" si="16"/>
        <v>1346.69</v>
      </c>
      <c r="H71" s="59"/>
    </row>
    <row r="72" spans="1:8" s="8" customFormat="1" ht="30" customHeight="1" thickBot="1" x14ac:dyDescent="0.25">
      <c r="A72" s="52" t="s">
        <v>335</v>
      </c>
      <c r="B72" s="202"/>
      <c r="C72" s="160" t="s">
        <v>31</v>
      </c>
      <c r="D72" s="161"/>
      <c r="E72" s="161"/>
      <c r="F72" s="241"/>
      <c r="G72" s="53">
        <f>SUM(G73:G75)</f>
        <v>2539.23</v>
      </c>
      <c r="H72" s="61"/>
    </row>
    <row r="73" spans="1:8" s="6" customFormat="1" ht="60" customHeight="1" x14ac:dyDescent="0.2">
      <c r="A73" s="44" t="s">
        <v>334</v>
      </c>
      <c r="B73" s="204" t="s">
        <v>681</v>
      </c>
      <c r="C73" s="45" t="s">
        <v>703</v>
      </c>
      <c r="D73" s="54" t="s">
        <v>233</v>
      </c>
      <c r="E73" s="89">
        <v>48.96</v>
      </c>
      <c r="F73" s="244">
        <v>10.199999999999999</v>
      </c>
      <c r="G73" s="47">
        <f t="shared" ref="G73" si="17">TRUNC(E73*F73,2)</f>
        <v>499.39</v>
      </c>
      <c r="H73" s="59"/>
    </row>
    <row r="74" spans="1:8" s="6" customFormat="1" ht="60" customHeight="1" x14ac:dyDescent="0.2">
      <c r="A74" s="44" t="s">
        <v>338</v>
      </c>
      <c r="B74" s="204" t="s">
        <v>681</v>
      </c>
      <c r="C74" s="45" t="s">
        <v>683</v>
      </c>
      <c r="D74" s="54" t="s">
        <v>233</v>
      </c>
      <c r="E74" s="89">
        <v>119.88</v>
      </c>
      <c r="F74" s="244">
        <v>10.199999999999999</v>
      </c>
      <c r="G74" s="47">
        <f t="shared" ref="G74:G75" si="18">TRUNC(E74*F74,2)</f>
        <v>1222.77</v>
      </c>
      <c r="H74" s="59"/>
    </row>
    <row r="75" spans="1:8" s="6" customFormat="1" ht="60" customHeight="1" thickBot="1" x14ac:dyDescent="0.25">
      <c r="A75" s="44" t="s">
        <v>339</v>
      </c>
      <c r="B75" s="205" t="s">
        <v>684</v>
      </c>
      <c r="C75" s="45" t="s">
        <v>685</v>
      </c>
      <c r="D75" s="54" t="s">
        <v>233</v>
      </c>
      <c r="E75" s="89">
        <v>86.28</v>
      </c>
      <c r="F75" s="244">
        <v>9.4700000000000006</v>
      </c>
      <c r="G75" s="47">
        <f t="shared" si="18"/>
        <v>817.07</v>
      </c>
      <c r="H75" s="59"/>
    </row>
    <row r="76" spans="1:8" s="8" customFormat="1" ht="30" customHeight="1" thickBot="1" x14ac:dyDescent="0.25">
      <c r="A76" s="52" t="s">
        <v>340</v>
      </c>
      <c r="B76" s="202"/>
      <c r="C76" s="160" t="s">
        <v>694</v>
      </c>
      <c r="D76" s="161"/>
      <c r="E76" s="161"/>
      <c r="F76" s="241"/>
      <c r="G76" s="53">
        <f>SUM(G77:G78)</f>
        <v>511.24</v>
      </c>
      <c r="H76" s="61"/>
    </row>
    <row r="77" spans="1:8" s="6" customFormat="1" ht="39.950000000000003" customHeight="1" x14ac:dyDescent="0.2">
      <c r="A77" s="48" t="s">
        <v>341</v>
      </c>
      <c r="B77" s="199">
        <v>94965</v>
      </c>
      <c r="C77" s="49" t="s">
        <v>695</v>
      </c>
      <c r="D77" s="50" t="s">
        <v>22</v>
      </c>
      <c r="E77" s="90">
        <v>0.82</v>
      </c>
      <c r="F77" s="238">
        <v>472.68</v>
      </c>
      <c r="G77" s="47">
        <f t="shared" ref="G77:G78" si="19">TRUNC(E77*F77,2)</f>
        <v>387.59</v>
      </c>
      <c r="H77" s="59"/>
    </row>
    <row r="78" spans="1:8" s="6" customFormat="1" ht="39.950000000000003" customHeight="1" thickBot="1" x14ac:dyDescent="0.25">
      <c r="A78" s="48" t="s">
        <v>342</v>
      </c>
      <c r="B78" s="199">
        <v>92873</v>
      </c>
      <c r="C78" s="49" t="s">
        <v>696</v>
      </c>
      <c r="D78" s="50" t="s">
        <v>22</v>
      </c>
      <c r="E78" s="90">
        <v>0.82</v>
      </c>
      <c r="F78" s="238">
        <v>150.80000000000001</v>
      </c>
      <c r="G78" s="47">
        <f t="shared" si="19"/>
        <v>123.65</v>
      </c>
      <c r="H78" s="59"/>
    </row>
    <row r="79" spans="1:8" s="8" customFormat="1" ht="30" customHeight="1" thickBot="1" x14ac:dyDescent="0.25">
      <c r="A79" s="52" t="s">
        <v>715</v>
      </c>
      <c r="B79" s="202"/>
      <c r="C79" s="160" t="s">
        <v>697</v>
      </c>
      <c r="D79" s="161"/>
      <c r="E79" s="161"/>
      <c r="F79" s="241"/>
      <c r="G79" s="53">
        <f>SUM(G80:G81)</f>
        <v>1246.96</v>
      </c>
      <c r="H79" s="61"/>
    </row>
    <row r="80" spans="1:8" s="6" customFormat="1" ht="39.950000000000003" customHeight="1" x14ac:dyDescent="0.2">
      <c r="A80" s="48" t="s">
        <v>716</v>
      </c>
      <c r="B80" s="199">
        <v>94965</v>
      </c>
      <c r="C80" s="49" t="s">
        <v>698</v>
      </c>
      <c r="D80" s="50" t="s">
        <v>22</v>
      </c>
      <c r="E80" s="90">
        <v>2</v>
      </c>
      <c r="F80" s="238">
        <v>472.68</v>
      </c>
      <c r="G80" s="47">
        <f t="shared" ref="G80:G81" si="20">TRUNC(E80*F80,2)</f>
        <v>945.36</v>
      </c>
      <c r="H80" s="59"/>
    </row>
    <row r="81" spans="1:14" s="6" customFormat="1" ht="39.950000000000003" customHeight="1" thickBot="1" x14ac:dyDescent="0.25">
      <c r="A81" s="48" t="s">
        <v>717</v>
      </c>
      <c r="B81" s="199">
        <v>92873</v>
      </c>
      <c r="C81" s="49" t="s">
        <v>699</v>
      </c>
      <c r="D81" s="50" t="s">
        <v>22</v>
      </c>
      <c r="E81" s="90">
        <v>2</v>
      </c>
      <c r="F81" s="238">
        <v>150.80000000000001</v>
      </c>
      <c r="G81" s="47">
        <f t="shared" si="20"/>
        <v>301.60000000000002</v>
      </c>
      <c r="H81" s="59"/>
    </row>
    <row r="82" spans="1:14" s="8" customFormat="1" ht="30" customHeight="1" thickBot="1" x14ac:dyDescent="0.25">
      <c r="A82" s="52" t="s">
        <v>718</v>
      </c>
      <c r="B82" s="202"/>
      <c r="C82" s="160" t="s">
        <v>700</v>
      </c>
      <c r="D82" s="161"/>
      <c r="E82" s="161"/>
      <c r="F82" s="241"/>
      <c r="G82" s="53">
        <f>SUM(G83:G84)</f>
        <v>766.87</v>
      </c>
      <c r="H82" s="61"/>
    </row>
    <row r="83" spans="1:14" s="6" customFormat="1" ht="39.950000000000003" customHeight="1" x14ac:dyDescent="0.2">
      <c r="A83" s="48" t="s">
        <v>719</v>
      </c>
      <c r="B83" s="199">
        <v>94965</v>
      </c>
      <c r="C83" s="49" t="s">
        <v>701</v>
      </c>
      <c r="D83" s="50" t="s">
        <v>22</v>
      </c>
      <c r="E83" s="90">
        <v>1.23</v>
      </c>
      <c r="F83" s="238">
        <v>472.68</v>
      </c>
      <c r="G83" s="47">
        <f t="shared" ref="G83:G84" si="21">TRUNC(E83*F83,2)</f>
        <v>581.39</v>
      </c>
      <c r="H83" s="59"/>
    </row>
    <row r="84" spans="1:14" s="6" customFormat="1" ht="39.950000000000003" customHeight="1" thickBot="1" x14ac:dyDescent="0.25">
      <c r="A84" s="48" t="s">
        <v>720</v>
      </c>
      <c r="B84" s="199">
        <v>92873</v>
      </c>
      <c r="C84" s="49" t="s">
        <v>702</v>
      </c>
      <c r="D84" s="50" t="s">
        <v>22</v>
      </c>
      <c r="E84" s="90">
        <v>1.23</v>
      </c>
      <c r="F84" s="238">
        <v>150.80000000000001</v>
      </c>
      <c r="G84" s="47">
        <f t="shared" si="21"/>
        <v>185.48</v>
      </c>
      <c r="H84" s="59"/>
    </row>
    <row r="85" spans="1:14" s="8" customFormat="1" ht="30" customHeight="1" thickBot="1" x14ac:dyDescent="0.25">
      <c r="A85" s="9">
        <v>10</v>
      </c>
      <c r="B85" s="198"/>
      <c r="C85" s="158" t="s">
        <v>930</v>
      </c>
      <c r="D85" s="159"/>
      <c r="E85" s="159"/>
      <c r="F85" s="237"/>
      <c r="G85" s="10">
        <f>G86+G104+G115+G120+G127</f>
        <v>28140.802000000003</v>
      </c>
      <c r="H85" s="61"/>
    </row>
    <row r="86" spans="1:14" s="8" customFormat="1" ht="30" customHeight="1" thickBot="1" x14ac:dyDescent="0.25">
      <c r="A86" s="52" t="s">
        <v>508</v>
      </c>
      <c r="B86" s="202"/>
      <c r="C86" s="160" t="s">
        <v>935</v>
      </c>
      <c r="D86" s="161"/>
      <c r="E86" s="161"/>
      <c r="F86" s="241"/>
      <c r="G86" s="53">
        <f>SUM(G87:G103)</f>
        <v>3213.7500000000005</v>
      </c>
      <c r="H86" s="61"/>
    </row>
    <row r="87" spans="1:14" s="6" customFormat="1" ht="39.950000000000003" customHeight="1" x14ac:dyDescent="0.2">
      <c r="A87" s="48" t="s">
        <v>721</v>
      </c>
      <c r="B87" s="199">
        <v>96526</v>
      </c>
      <c r="C87" s="49" t="s">
        <v>509</v>
      </c>
      <c r="D87" s="50" t="s">
        <v>22</v>
      </c>
      <c r="E87" s="90">
        <v>0.45</v>
      </c>
      <c r="F87" s="238">
        <v>210.99</v>
      </c>
      <c r="G87" s="47">
        <f t="shared" ref="G87:G99" si="22">TRUNC(E87*F87,2)</f>
        <v>94.94</v>
      </c>
      <c r="H87" s="59"/>
    </row>
    <row r="88" spans="1:14" s="6" customFormat="1" ht="39.950000000000003" customHeight="1" x14ac:dyDescent="0.2">
      <c r="A88" s="48" t="s">
        <v>722</v>
      </c>
      <c r="B88" s="204">
        <v>96522</v>
      </c>
      <c r="C88" s="225" t="s">
        <v>29</v>
      </c>
      <c r="D88" s="205" t="s">
        <v>22</v>
      </c>
      <c r="E88" s="89">
        <v>0.15</v>
      </c>
      <c r="F88" s="228">
        <v>104.62</v>
      </c>
      <c r="G88" s="218">
        <f t="shared" si="22"/>
        <v>15.69</v>
      </c>
      <c r="H88" s="59"/>
    </row>
    <row r="89" spans="1:14" s="6" customFormat="1" ht="39.950000000000003" customHeight="1" x14ac:dyDescent="0.2">
      <c r="A89" s="48" t="s">
        <v>931</v>
      </c>
      <c r="B89" s="199" t="s">
        <v>327</v>
      </c>
      <c r="C89" s="49" t="s">
        <v>328</v>
      </c>
      <c r="D89" s="50" t="s">
        <v>22</v>
      </c>
      <c r="E89" s="90">
        <v>0.45</v>
      </c>
      <c r="F89" s="238">
        <v>624.27</v>
      </c>
      <c r="G89" s="47">
        <f t="shared" si="22"/>
        <v>280.92</v>
      </c>
      <c r="H89" s="59"/>
    </row>
    <row r="90" spans="1:14" s="96" customFormat="1" ht="39.950000000000003" customHeight="1" x14ac:dyDescent="0.2">
      <c r="A90" s="48" t="s">
        <v>932</v>
      </c>
      <c r="B90" s="204" t="s">
        <v>325</v>
      </c>
      <c r="C90" s="225" t="s">
        <v>326</v>
      </c>
      <c r="D90" s="205" t="s">
        <v>22</v>
      </c>
      <c r="E90" s="89">
        <v>0.15</v>
      </c>
      <c r="F90" s="228">
        <v>683.07</v>
      </c>
      <c r="G90" s="218">
        <f t="shared" si="22"/>
        <v>102.46</v>
      </c>
      <c r="H90" s="222"/>
    </row>
    <row r="91" spans="1:14" s="6" customFormat="1" ht="60" customHeight="1" x14ac:dyDescent="0.2">
      <c r="A91" s="48" t="s">
        <v>933</v>
      </c>
      <c r="B91" s="204">
        <v>92410</v>
      </c>
      <c r="C91" s="45" t="s">
        <v>40</v>
      </c>
      <c r="D91" s="54" t="s">
        <v>19</v>
      </c>
      <c r="E91" s="89">
        <v>2.64</v>
      </c>
      <c r="F91" s="244">
        <v>97.43</v>
      </c>
      <c r="G91" s="47">
        <f t="shared" si="22"/>
        <v>257.20999999999998</v>
      </c>
      <c r="H91" s="59"/>
    </row>
    <row r="92" spans="1:14" s="6" customFormat="1" ht="39.950000000000003" customHeight="1" x14ac:dyDescent="0.2">
      <c r="A92" s="48" t="s">
        <v>934</v>
      </c>
      <c r="B92" s="204">
        <v>92775</v>
      </c>
      <c r="C92" s="45" t="s">
        <v>324</v>
      </c>
      <c r="D92" s="54" t="s">
        <v>233</v>
      </c>
      <c r="E92" s="89">
        <v>1.97</v>
      </c>
      <c r="F92" s="244">
        <v>12.78</v>
      </c>
      <c r="G92" s="47">
        <f t="shared" si="22"/>
        <v>25.17</v>
      </c>
      <c r="H92" s="59"/>
    </row>
    <row r="93" spans="1:14" s="6" customFormat="1" ht="39.950000000000003" customHeight="1" x14ac:dyDescent="0.2">
      <c r="A93" s="48" t="s">
        <v>943</v>
      </c>
      <c r="B93" s="204">
        <v>92778</v>
      </c>
      <c r="C93" s="45" t="s">
        <v>323</v>
      </c>
      <c r="D93" s="54" t="s">
        <v>233</v>
      </c>
      <c r="E93" s="89">
        <v>13.29</v>
      </c>
      <c r="F93" s="244">
        <v>9.0299999999999994</v>
      </c>
      <c r="G93" s="47">
        <f t="shared" si="22"/>
        <v>120</v>
      </c>
      <c r="H93" s="59"/>
    </row>
    <row r="94" spans="1:14" s="6" customFormat="1" ht="39.950000000000003" customHeight="1" x14ac:dyDescent="0.2">
      <c r="A94" s="48" t="s">
        <v>944</v>
      </c>
      <c r="B94" s="199">
        <v>94965</v>
      </c>
      <c r="C94" s="49" t="s">
        <v>343</v>
      </c>
      <c r="D94" s="50" t="s">
        <v>22</v>
      </c>
      <c r="E94" s="90">
        <v>0.09</v>
      </c>
      <c r="F94" s="238">
        <v>472.68</v>
      </c>
      <c r="G94" s="47">
        <f t="shared" si="22"/>
        <v>42.54</v>
      </c>
      <c r="H94" s="59"/>
    </row>
    <row r="95" spans="1:14" s="6" customFormat="1" ht="39.950000000000003" customHeight="1" x14ac:dyDescent="0.2">
      <c r="A95" s="48" t="s">
        <v>945</v>
      </c>
      <c r="B95" s="199">
        <v>92873</v>
      </c>
      <c r="C95" s="49" t="s">
        <v>45</v>
      </c>
      <c r="D95" s="50" t="s">
        <v>22</v>
      </c>
      <c r="E95" s="90">
        <v>0.09</v>
      </c>
      <c r="F95" s="238">
        <v>150.80000000000001</v>
      </c>
      <c r="G95" s="47">
        <f t="shared" si="22"/>
        <v>13.57</v>
      </c>
      <c r="H95" s="59"/>
    </row>
    <row r="96" spans="1:14" s="6" customFormat="1" ht="60" customHeight="1" x14ac:dyDescent="0.2">
      <c r="A96" s="48" t="s">
        <v>946</v>
      </c>
      <c r="B96" s="204">
        <v>87503</v>
      </c>
      <c r="C96" s="45" t="s">
        <v>915</v>
      </c>
      <c r="D96" s="54" t="s">
        <v>19</v>
      </c>
      <c r="E96" s="89">
        <v>11</v>
      </c>
      <c r="F96" s="228">
        <v>60.23</v>
      </c>
      <c r="G96" s="47">
        <f t="shared" si="22"/>
        <v>662.53</v>
      </c>
      <c r="H96" s="318"/>
      <c r="I96" s="316"/>
      <c r="J96" s="316"/>
      <c r="K96" s="316"/>
      <c r="L96" s="316"/>
      <c r="M96" s="316"/>
      <c r="N96" s="316"/>
    </row>
    <row r="97" spans="1:14" s="6" customFormat="1" ht="39.950000000000003" customHeight="1" x14ac:dyDescent="0.2">
      <c r="A97" s="48" t="s">
        <v>947</v>
      </c>
      <c r="B97" s="204" t="s">
        <v>224</v>
      </c>
      <c r="C97" s="45" t="s">
        <v>128</v>
      </c>
      <c r="D97" s="224" t="s">
        <v>48</v>
      </c>
      <c r="E97" s="89">
        <v>5</v>
      </c>
      <c r="F97" s="244">
        <v>29.75</v>
      </c>
      <c r="G97" s="47">
        <f t="shared" si="22"/>
        <v>148.75</v>
      </c>
      <c r="H97" s="59"/>
    </row>
    <row r="98" spans="1:14" s="6" customFormat="1" ht="60" customHeight="1" x14ac:dyDescent="0.2">
      <c r="A98" s="48" t="s">
        <v>948</v>
      </c>
      <c r="B98" s="199">
        <v>87894</v>
      </c>
      <c r="C98" s="93" t="s">
        <v>62</v>
      </c>
      <c r="D98" s="57" t="s">
        <v>19</v>
      </c>
      <c r="E98" s="90">
        <v>22</v>
      </c>
      <c r="F98" s="238">
        <v>5.28</v>
      </c>
      <c r="G98" s="223">
        <f t="shared" si="22"/>
        <v>116.16</v>
      </c>
      <c r="H98" s="315"/>
      <c r="I98" s="316"/>
      <c r="J98" s="316"/>
      <c r="K98" s="316"/>
      <c r="L98" s="316"/>
      <c r="M98" s="316"/>
      <c r="N98" s="316"/>
    </row>
    <row r="99" spans="1:14" s="6" customFormat="1" ht="60" customHeight="1" x14ac:dyDescent="0.2">
      <c r="A99" s="48" t="s">
        <v>949</v>
      </c>
      <c r="B99" s="204">
        <v>87792</v>
      </c>
      <c r="C99" s="63" t="s">
        <v>64</v>
      </c>
      <c r="D99" s="54" t="s">
        <v>19</v>
      </c>
      <c r="E99" s="89">
        <v>22</v>
      </c>
      <c r="F99" s="244">
        <v>32.72</v>
      </c>
      <c r="G99" s="47">
        <f t="shared" si="22"/>
        <v>719.84</v>
      </c>
      <c r="H99" s="318"/>
      <c r="I99" s="316"/>
      <c r="J99" s="316"/>
      <c r="K99" s="316"/>
      <c r="L99" s="316"/>
      <c r="M99" s="316"/>
      <c r="N99" s="316"/>
    </row>
    <row r="100" spans="1:14" s="70" customFormat="1" ht="39.950000000000003" customHeight="1" x14ac:dyDescent="0.2">
      <c r="A100" s="48" t="s">
        <v>962</v>
      </c>
      <c r="B100" s="92">
        <v>88485</v>
      </c>
      <c r="C100" s="74" t="s">
        <v>195</v>
      </c>
      <c r="D100" s="75" t="s">
        <v>19</v>
      </c>
      <c r="E100" s="91">
        <v>22</v>
      </c>
      <c r="F100" s="238">
        <v>1.63</v>
      </c>
      <c r="G100" s="47">
        <f t="shared" ref="G100:G103" si="23">TRUNC(E100*F100,2)</f>
        <v>35.86</v>
      </c>
      <c r="H100" s="311"/>
      <c r="I100" s="312"/>
      <c r="J100" s="312"/>
      <c r="K100" s="312"/>
      <c r="L100" s="312"/>
      <c r="M100" s="312"/>
      <c r="N100" s="312"/>
    </row>
    <row r="101" spans="1:14" s="70" customFormat="1" ht="39.950000000000003" customHeight="1" x14ac:dyDescent="0.2">
      <c r="A101" s="48" t="s">
        <v>963</v>
      </c>
      <c r="B101" s="92" t="s">
        <v>197</v>
      </c>
      <c r="C101" s="74" t="s">
        <v>198</v>
      </c>
      <c r="D101" s="75" t="s">
        <v>19</v>
      </c>
      <c r="E101" s="91">
        <v>22</v>
      </c>
      <c r="F101" s="238">
        <v>10.08</v>
      </c>
      <c r="G101" s="47">
        <f t="shared" si="23"/>
        <v>221.76</v>
      </c>
      <c r="H101" s="311"/>
      <c r="I101" s="312"/>
      <c r="J101" s="312"/>
      <c r="K101" s="312"/>
      <c r="L101" s="312"/>
      <c r="M101" s="312"/>
      <c r="N101" s="312"/>
    </row>
    <row r="102" spans="1:14" s="70" customFormat="1" ht="39.950000000000003" customHeight="1" x14ac:dyDescent="0.2">
      <c r="A102" s="48" t="s">
        <v>964</v>
      </c>
      <c r="B102" s="92">
        <v>88489</v>
      </c>
      <c r="C102" s="74" t="s">
        <v>654</v>
      </c>
      <c r="D102" s="75" t="s">
        <v>19</v>
      </c>
      <c r="E102" s="91">
        <v>22</v>
      </c>
      <c r="F102" s="238">
        <v>10.75</v>
      </c>
      <c r="G102" s="47">
        <f t="shared" si="23"/>
        <v>236.5</v>
      </c>
      <c r="H102" s="311"/>
      <c r="I102" s="312"/>
      <c r="J102" s="312"/>
      <c r="K102" s="312"/>
      <c r="L102" s="312"/>
      <c r="M102" s="312"/>
      <c r="N102" s="312"/>
    </row>
    <row r="103" spans="1:14" s="70" customFormat="1" ht="39.950000000000003" customHeight="1" thickBot="1" x14ac:dyDescent="0.25">
      <c r="A103" s="48" t="s">
        <v>965</v>
      </c>
      <c r="B103" s="92" t="s">
        <v>523</v>
      </c>
      <c r="C103" s="74" t="s">
        <v>524</v>
      </c>
      <c r="D103" s="75" t="s">
        <v>48</v>
      </c>
      <c r="E103" s="91">
        <v>5</v>
      </c>
      <c r="F103" s="238">
        <v>23.97</v>
      </c>
      <c r="G103" s="47">
        <f t="shared" si="23"/>
        <v>119.85</v>
      </c>
      <c r="H103" s="311"/>
      <c r="I103" s="312"/>
      <c r="J103" s="312"/>
      <c r="K103" s="312"/>
      <c r="L103" s="312"/>
      <c r="M103" s="312"/>
      <c r="N103" s="312"/>
    </row>
    <row r="104" spans="1:14" s="8" customFormat="1" ht="30" customHeight="1" thickBot="1" x14ac:dyDescent="0.25">
      <c r="A104" s="52" t="s">
        <v>510</v>
      </c>
      <c r="B104" s="202"/>
      <c r="C104" s="162" t="s">
        <v>782</v>
      </c>
      <c r="D104" s="161"/>
      <c r="E104" s="161"/>
      <c r="F104" s="246"/>
      <c r="G104" s="53">
        <f>SUM(G105:G114)</f>
        <v>21747.300000000003</v>
      </c>
      <c r="H104" s="61"/>
    </row>
    <row r="105" spans="1:14" s="6" customFormat="1" ht="39.950000000000003" customHeight="1" x14ac:dyDescent="0.2">
      <c r="A105" s="48" t="s">
        <v>723</v>
      </c>
      <c r="B105" s="204">
        <v>96522</v>
      </c>
      <c r="C105" s="225" t="s">
        <v>29</v>
      </c>
      <c r="D105" s="205" t="s">
        <v>22</v>
      </c>
      <c r="E105" s="89">
        <v>0.54</v>
      </c>
      <c r="F105" s="228">
        <v>104.62</v>
      </c>
      <c r="G105" s="218">
        <f t="shared" ref="G105:G106" si="24">TRUNC(E105*F105,2)</f>
        <v>56.49</v>
      </c>
      <c r="H105" s="59"/>
    </row>
    <row r="106" spans="1:14" s="70" customFormat="1" ht="39.950000000000003" customHeight="1" x14ac:dyDescent="0.2">
      <c r="A106" s="48" t="s">
        <v>724</v>
      </c>
      <c r="B106" s="217">
        <v>93358</v>
      </c>
      <c r="C106" s="74" t="s">
        <v>409</v>
      </c>
      <c r="D106" s="75" t="s">
        <v>22</v>
      </c>
      <c r="E106" s="76">
        <v>1.42</v>
      </c>
      <c r="F106" s="238">
        <v>58.74</v>
      </c>
      <c r="G106" s="47">
        <f t="shared" si="24"/>
        <v>83.41</v>
      </c>
      <c r="H106" s="311"/>
      <c r="I106" s="312"/>
      <c r="J106" s="312"/>
      <c r="K106" s="312"/>
      <c r="L106" s="312"/>
      <c r="M106" s="312"/>
      <c r="N106" s="312"/>
    </row>
    <row r="107" spans="1:14" s="6" customFormat="1" ht="39.950000000000003" customHeight="1" x14ac:dyDescent="0.2">
      <c r="A107" s="48" t="s">
        <v>954</v>
      </c>
      <c r="B107" s="205" t="s">
        <v>325</v>
      </c>
      <c r="C107" s="210" t="s">
        <v>326</v>
      </c>
      <c r="D107" s="211" t="s">
        <v>22</v>
      </c>
      <c r="E107" s="226">
        <v>0.54</v>
      </c>
      <c r="F107" s="242">
        <v>683.07</v>
      </c>
      <c r="G107" s="213">
        <f t="shared" ref="G107:G114" si="25">TRUNC(E107*F107,2)</f>
        <v>368.85</v>
      </c>
      <c r="H107" s="311"/>
      <c r="I107" s="312"/>
      <c r="J107" s="312"/>
      <c r="K107" s="312"/>
      <c r="L107" s="312"/>
      <c r="M107" s="312"/>
      <c r="N107" s="312"/>
    </row>
    <row r="108" spans="1:14" s="6" customFormat="1" ht="80.099999999999994" customHeight="1" x14ac:dyDescent="0.2">
      <c r="A108" s="48" t="s">
        <v>725</v>
      </c>
      <c r="B108" s="92" t="s">
        <v>514</v>
      </c>
      <c r="C108" s="68" t="s">
        <v>953</v>
      </c>
      <c r="D108" s="78" t="s">
        <v>19</v>
      </c>
      <c r="E108" s="115">
        <v>9.48</v>
      </c>
      <c r="F108" s="244">
        <v>107.25</v>
      </c>
      <c r="G108" s="47">
        <f t="shared" si="25"/>
        <v>1016.73</v>
      </c>
      <c r="H108" s="311"/>
      <c r="I108" s="312"/>
      <c r="J108" s="312"/>
      <c r="K108" s="312"/>
      <c r="L108" s="312"/>
      <c r="M108" s="312"/>
      <c r="N108" s="312"/>
    </row>
    <row r="109" spans="1:14" s="6" customFormat="1" ht="60" customHeight="1" x14ac:dyDescent="0.2">
      <c r="A109" s="48" t="s">
        <v>955</v>
      </c>
      <c r="B109" s="199">
        <v>87894</v>
      </c>
      <c r="C109" s="93" t="s">
        <v>62</v>
      </c>
      <c r="D109" s="57" t="s">
        <v>19</v>
      </c>
      <c r="E109" s="90">
        <v>18.96</v>
      </c>
      <c r="F109" s="238">
        <v>5.28</v>
      </c>
      <c r="G109" s="223">
        <f t="shared" si="25"/>
        <v>100.1</v>
      </c>
      <c r="H109" s="315"/>
      <c r="I109" s="316"/>
      <c r="J109" s="316"/>
      <c r="K109" s="316"/>
      <c r="L109" s="316"/>
      <c r="M109" s="316"/>
      <c r="N109" s="316"/>
    </row>
    <row r="110" spans="1:14" s="6" customFormat="1" ht="60" customHeight="1" x14ac:dyDescent="0.2">
      <c r="A110" s="48" t="s">
        <v>956</v>
      </c>
      <c r="B110" s="204">
        <v>87792</v>
      </c>
      <c r="C110" s="63" t="s">
        <v>64</v>
      </c>
      <c r="D110" s="54" t="s">
        <v>19</v>
      </c>
      <c r="E110" s="89">
        <v>18.96</v>
      </c>
      <c r="F110" s="244">
        <v>32.72</v>
      </c>
      <c r="G110" s="47">
        <f t="shared" si="25"/>
        <v>620.37</v>
      </c>
      <c r="H110" s="315"/>
      <c r="I110" s="316"/>
      <c r="J110" s="316"/>
      <c r="K110" s="316"/>
      <c r="L110" s="316"/>
      <c r="M110" s="316"/>
      <c r="N110" s="316"/>
    </row>
    <row r="111" spans="1:14" s="6" customFormat="1" ht="39.950000000000003" customHeight="1" x14ac:dyDescent="0.2">
      <c r="A111" s="48" t="s">
        <v>957</v>
      </c>
      <c r="B111" s="205" t="s">
        <v>929</v>
      </c>
      <c r="C111" s="210" t="s">
        <v>952</v>
      </c>
      <c r="D111" s="211" t="s">
        <v>19</v>
      </c>
      <c r="E111" s="226">
        <v>47.7</v>
      </c>
      <c r="F111" s="242">
        <v>301.99</v>
      </c>
      <c r="G111" s="213">
        <f t="shared" si="25"/>
        <v>14404.92</v>
      </c>
      <c r="H111" s="311"/>
      <c r="I111" s="312"/>
      <c r="J111" s="312"/>
      <c r="K111" s="312"/>
      <c r="L111" s="312"/>
      <c r="M111" s="312"/>
      <c r="N111" s="312"/>
    </row>
    <row r="112" spans="1:14" s="70" customFormat="1" ht="39.950000000000003" customHeight="1" x14ac:dyDescent="0.2">
      <c r="A112" s="48" t="s">
        <v>969</v>
      </c>
      <c r="B112" s="92">
        <v>100717</v>
      </c>
      <c r="C112" s="74" t="s">
        <v>204</v>
      </c>
      <c r="D112" s="75" t="s">
        <v>19</v>
      </c>
      <c r="E112" s="91">
        <v>94.8</v>
      </c>
      <c r="F112" s="238">
        <v>6.21</v>
      </c>
      <c r="G112" s="47">
        <f t="shared" si="25"/>
        <v>588.70000000000005</v>
      </c>
      <c r="H112" s="311"/>
      <c r="I112" s="312"/>
      <c r="J112" s="312"/>
      <c r="K112" s="312"/>
      <c r="L112" s="312"/>
      <c r="M112" s="312"/>
      <c r="N112" s="312"/>
    </row>
    <row r="113" spans="1:14" s="6" customFormat="1" ht="39.950000000000003" customHeight="1" x14ac:dyDescent="0.2">
      <c r="A113" s="48" t="s">
        <v>970</v>
      </c>
      <c r="B113" s="199">
        <v>100722</v>
      </c>
      <c r="C113" s="49" t="s">
        <v>534</v>
      </c>
      <c r="D113" s="75" t="s">
        <v>19</v>
      </c>
      <c r="E113" s="91">
        <v>94.8</v>
      </c>
      <c r="F113" s="238">
        <v>15.87</v>
      </c>
      <c r="G113" s="47">
        <f t="shared" si="25"/>
        <v>1504.47</v>
      </c>
      <c r="H113" s="311"/>
      <c r="I113" s="312"/>
      <c r="J113" s="312"/>
      <c r="K113" s="312"/>
      <c r="L113" s="312"/>
      <c r="M113" s="312"/>
      <c r="N113" s="312"/>
    </row>
    <row r="114" spans="1:14" s="6" customFormat="1" ht="60" customHeight="1" thickBot="1" x14ac:dyDescent="0.25">
      <c r="A114" s="48" t="s">
        <v>971</v>
      </c>
      <c r="B114" s="217">
        <v>100750</v>
      </c>
      <c r="C114" s="80" t="s">
        <v>1002</v>
      </c>
      <c r="D114" s="75" t="s">
        <v>19</v>
      </c>
      <c r="E114" s="115">
        <v>189.6</v>
      </c>
      <c r="F114" s="244">
        <v>15.84</v>
      </c>
      <c r="G114" s="47">
        <f t="shared" si="25"/>
        <v>3003.26</v>
      </c>
      <c r="H114" s="311"/>
      <c r="I114" s="312"/>
      <c r="J114" s="312"/>
      <c r="K114" s="312"/>
      <c r="L114" s="312"/>
      <c r="M114" s="312"/>
      <c r="N114" s="312"/>
    </row>
    <row r="115" spans="1:14" s="8" customFormat="1" ht="30" customHeight="1" thickBot="1" x14ac:dyDescent="0.25">
      <c r="A115" s="52" t="s">
        <v>511</v>
      </c>
      <c r="B115" s="202"/>
      <c r="C115" s="160" t="s">
        <v>939</v>
      </c>
      <c r="D115" s="161"/>
      <c r="E115" s="161"/>
      <c r="F115" s="246"/>
      <c r="G115" s="53">
        <f>SUM(G116:G119)</f>
        <v>1311.59</v>
      </c>
      <c r="H115" s="61"/>
    </row>
    <row r="116" spans="1:14" s="6" customFormat="1" ht="39.950000000000003" customHeight="1" x14ac:dyDescent="0.2">
      <c r="A116" s="48" t="s">
        <v>726</v>
      </c>
      <c r="B116" s="204">
        <v>99814</v>
      </c>
      <c r="C116" s="45" t="s">
        <v>52</v>
      </c>
      <c r="D116" s="54" t="s">
        <v>19</v>
      </c>
      <c r="E116" s="89">
        <v>55.11</v>
      </c>
      <c r="F116" s="228">
        <v>1.34</v>
      </c>
      <c r="G116" s="47">
        <f t="shared" ref="G116:G119" si="26">TRUNC(E116*F116,2)</f>
        <v>73.84</v>
      </c>
      <c r="H116" s="59"/>
    </row>
    <row r="117" spans="1:14" s="70" customFormat="1" ht="39.950000000000003" customHeight="1" x14ac:dyDescent="0.2">
      <c r="A117" s="48" t="s">
        <v>966</v>
      </c>
      <c r="B117" s="92">
        <v>88485</v>
      </c>
      <c r="C117" s="74" t="s">
        <v>195</v>
      </c>
      <c r="D117" s="75" t="s">
        <v>19</v>
      </c>
      <c r="E117" s="91">
        <v>55.11</v>
      </c>
      <c r="F117" s="238">
        <v>1.63</v>
      </c>
      <c r="G117" s="47">
        <f t="shared" si="26"/>
        <v>89.82</v>
      </c>
      <c r="H117" s="328"/>
      <c r="I117" s="329"/>
      <c r="J117" s="329"/>
      <c r="K117" s="329"/>
      <c r="L117" s="329"/>
      <c r="M117" s="329"/>
      <c r="N117" s="329"/>
    </row>
    <row r="118" spans="1:14" s="70" customFormat="1" ht="39.950000000000003" customHeight="1" x14ac:dyDescent="0.2">
      <c r="A118" s="48" t="s">
        <v>967</v>
      </c>
      <c r="B118" s="92" t="s">
        <v>197</v>
      </c>
      <c r="C118" s="74" t="s">
        <v>198</v>
      </c>
      <c r="D118" s="75" t="s">
        <v>19</v>
      </c>
      <c r="E118" s="91">
        <v>55.11</v>
      </c>
      <c r="F118" s="238">
        <v>10.08</v>
      </c>
      <c r="G118" s="47">
        <f t="shared" si="26"/>
        <v>555.5</v>
      </c>
      <c r="H118" s="328"/>
      <c r="I118" s="329"/>
      <c r="J118" s="329"/>
      <c r="K118" s="329"/>
      <c r="L118" s="329"/>
      <c r="M118" s="329"/>
      <c r="N118" s="329"/>
    </row>
    <row r="119" spans="1:14" s="70" customFormat="1" ht="39.950000000000003" customHeight="1" thickBot="1" x14ac:dyDescent="0.25">
      <c r="A119" s="48" t="s">
        <v>968</v>
      </c>
      <c r="B119" s="92">
        <v>88489</v>
      </c>
      <c r="C119" s="74" t="s">
        <v>654</v>
      </c>
      <c r="D119" s="75" t="s">
        <v>19</v>
      </c>
      <c r="E119" s="91">
        <v>55.11</v>
      </c>
      <c r="F119" s="238">
        <v>10.75</v>
      </c>
      <c r="G119" s="47">
        <f t="shared" si="26"/>
        <v>592.42999999999995</v>
      </c>
      <c r="H119" s="328"/>
      <c r="I119" s="329"/>
      <c r="J119" s="329"/>
      <c r="K119" s="329"/>
      <c r="L119" s="329"/>
      <c r="M119" s="329"/>
      <c r="N119" s="329"/>
    </row>
    <row r="120" spans="1:14" s="8" customFormat="1" ht="30" customHeight="1" thickBot="1" x14ac:dyDescent="0.25">
      <c r="A120" s="52" t="s">
        <v>936</v>
      </c>
      <c r="B120" s="202"/>
      <c r="C120" s="160" t="s">
        <v>938</v>
      </c>
      <c r="D120" s="161"/>
      <c r="E120" s="161"/>
      <c r="F120" s="246"/>
      <c r="G120" s="53">
        <f>SUM(G121:G126)</f>
        <v>1782.67</v>
      </c>
      <c r="H120" s="61"/>
    </row>
    <row r="121" spans="1:14" s="6" customFormat="1" ht="60" customHeight="1" x14ac:dyDescent="0.2">
      <c r="A121" s="48" t="s">
        <v>940</v>
      </c>
      <c r="B121" s="204">
        <v>87503</v>
      </c>
      <c r="C121" s="45" t="s">
        <v>915</v>
      </c>
      <c r="D121" s="54" t="s">
        <v>19</v>
      </c>
      <c r="E121" s="89">
        <v>4</v>
      </c>
      <c r="F121" s="228">
        <v>60.23</v>
      </c>
      <c r="G121" s="47">
        <f t="shared" ref="G121:G126" si="27">TRUNC(E121*F121,2)</f>
        <v>240.92</v>
      </c>
      <c r="H121" s="315"/>
      <c r="I121" s="316"/>
      <c r="J121" s="316"/>
      <c r="K121" s="316"/>
      <c r="L121" s="316"/>
      <c r="M121" s="316"/>
      <c r="N121" s="316"/>
    </row>
    <row r="122" spans="1:14" s="6" customFormat="1" ht="60" customHeight="1" x14ac:dyDescent="0.2">
      <c r="A122" s="48" t="s">
        <v>941</v>
      </c>
      <c r="B122" s="199">
        <v>87894</v>
      </c>
      <c r="C122" s="93" t="s">
        <v>62</v>
      </c>
      <c r="D122" s="57" t="s">
        <v>19</v>
      </c>
      <c r="E122" s="90">
        <v>8</v>
      </c>
      <c r="F122" s="238">
        <v>5.28</v>
      </c>
      <c r="G122" s="223">
        <f t="shared" si="27"/>
        <v>42.24</v>
      </c>
      <c r="H122" s="315"/>
      <c r="I122" s="316"/>
      <c r="J122" s="316"/>
      <c r="K122" s="316"/>
      <c r="L122" s="316"/>
      <c r="M122" s="316"/>
      <c r="N122" s="316"/>
    </row>
    <row r="123" spans="1:14" s="6" customFormat="1" ht="60" customHeight="1" x14ac:dyDescent="0.2">
      <c r="A123" s="48" t="s">
        <v>942</v>
      </c>
      <c r="B123" s="204">
        <v>87792</v>
      </c>
      <c r="C123" s="63" t="s">
        <v>64</v>
      </c>
      <c r="D123" s="54" t="s">
        <v>19</v>
      </c>
      <c r="E123" s="89">
        <v>8</v>
      </c>
      <c r="F123" s="244">
        <v>32.72</v>
      </c>
      <c r="G123" s="47">
        <f t="shared" si="27"/>
        <v>261.76</v>
      </c>
      <c r="H123" s="315"/>
      <c r="I123" s="316"/>
      <c r="J123" s="316"/>
      <c r="K123" s="316"/>
      <c r="L123" s="316"/>
      <c r="M123" s="316"/>
      <c r="N123" s="316"/>
    </row>
    <row r="124" spans="1:14" s="70" customFormat="1" ht="39.950000000000003" customHeight="1" x14ac:dyDescent="0.2">
      <c r="A124" s="48" t="s">
        <v>1003</v>
      </c>
      <c r="B124" s="92">
        <v>88485</v>
      </c>
      <c r="C124" s="74" t="s">
        <v>195</v>
      </c>
      <c r="D124" s="75" t="s">
        <v>19</v>
      </c>
      <c r="E124" s="91">
        <v>55.11</v>
      </c>
      <c r="F124" s="238">
        <v>1.63</v>
      </c>
      <c r="G124" s="47">
        <f t="shared" si="27"/>
        <v>89.82</v>
      </c>
      <c r="H124" s="328"/>
      <c r="I124" s="329"/>
      <c r="J124" s="329"/>
      <c r="K124" s="329"/>
      <c r="L124" s="329"/>
      <c r="M124" s="329"/>
      <c r="N124" s="329"/>
    </row>
    <row r="125" spans="1:14" s="70" customFormat="1" ht="39.950000000000003" customHeight="1" x14ac:dyDescent="0.2">
      <c r="A125" s="48" t="s">
        <v>1004</v>
      </c>
      <c r="B125" s="92" t="s">
        <v>197</v>
      </c>
      <c r="C125" s="74" t="s">
        <v>198</v>
      </c>
      <c r="D125" s="75" t="s">
        <v>19</v>
      </c>
      <c r="E125" s="91">
        <v>55.11</v>
      </c>
      <c r="F125" s="238">
        <v>10.08</v>
      </c>
      <c r="G125" s="47">
        <f t="shared" si="27"/>
        <v>555.5</v>
      </c>
      <c r="H125" s="328"/>
      <c r="I125" s="329"/>
      <c r="J125" s="329"/>
      <c r="K125" s="329"/>
      <c r="L125" s="329"/>
      <c r="M125" s="329"/>
      <c r="N125" s="329"/>
    </row>
    <row r="126" spans="1:14" s="70" customFormat="1" ht="39.950000000000003" customHeight="1" thickBot="1" x14ac:dyDescent="0.25">
      <c r="A126" s="48" t="s">
        <v>1005</v>
      </c>
      <c r="B126" s="92">
        <v>88489</v>
      </c>
      <c r="C126" s="74" t="s">
        <v>654</v>
      </c>
      <c r="D126" s="75" t="s">
        <v>19</v>
      </c>
      <c r="E126" s="91">
        <v>55.11</v>
      </c>
      <c r="F126" s="238">
        <v>10.75</v>
      </c>
      <c r="G126" s="47">
        <f t="shared" si="27"/>
        <v>592.42999999999995</v>
      </c>
      <c r="H126" s="328"/>
      <c r="I126" s="329"/>
      <c r="J126" s="329"/>
      <c r="K126" s="329"/>
      <c r="L126" s="329"/>
      <c r="M126" s="329"/>
      <c r="N126" s="329"/>
    </row>
    <row r="127" spans="1:14" s="8" customFormat="1" ht="30" customHeight="1" thickBot="1" x14ac:dyDescent="0.25">
      <c r="A127" s="52" t="s">
        <v>950</v>
      </c>
      <c r="B127" s="202"/>
      <c r="C127" s="160" t="s">
        <v>937</v>
      </c>
      <c r="D127" s="161"/>
      <c r="E127" s="161"/>
      <c r="F127" s="246"/>
      <c r="G127" s="53">
        <f>SUM(G128:G128)</f>
        <v>85.492000000000004</v>
      </c>
      <c r="H127" s="61"/>
    </row>
    <row r="128" spans="1:14" s="6" customFormat="1" ht="39.950000000000003" customHeight="1" thickBot="1" x14ac:dyDescent="0.25">
      <c r="A128" s="48" t="s">
        <v>951</v>
      </c>
      <c r="B128" s="204">
        <v>99814</v>
      </c>
      <c r="C128" s="45" t="s">
        <v>52</v>
      </c>
      <c r="D128" s="54" t="s">
        <v>19</v>
      </c>
      <c r="E128" s="89">
        <v>63.8</v>
      </c>
      <c r="F128" s="228">
        <v>1.34</v>
      </c>
      <c r="G128" s="47">
        <f>E128*F128</f>
        <v>85.492000000000004</v>
      </c>
      <c r="H128" s="59"/>
    </row>
    <row r="129" spans="1:14" s="8" customFormat="1" ht="30" customHeight="1" thickBot="1" x14ac:dyDescent="0.25">
      <c r="A129" s="9">
        <v>11</v>
      </c>
      <c r="B129" s="198"/>
      <c r="C129" s="158" t="s">
        <v>46</v>
      </c>
      <c r="D129" s="159"/>
      <c r="E129" s="159"/>
      <c r="F129" s="237"/>
      <c r="G129" s="10">
        <f>SUM(G130:G134)</f>
        <v>3392.2799999999997</v>
      </c>
      <c r="H129" s="61"/>
    </row>
    <row r="130" spans="1:14" s="6" customFormat="1" ht="39.950000000000003" customHeight="1" x14ac:dyDescent="0.2">
      <c r="A130" s="48" t="s">
        <v>56</v>
      </c>
      <c r="B130" s="199">
        <v>93186</v>
      </c>
      <c r="C130" s="49" t="s">
        <v>47</v>
      </c>
      <c r="D130" s="50" t="s">
        <v>48</v>
      </c>
      <c r="E130" s="51">
        <v>3</v>
      </c>
      <c r="F130" s="238">
        <v>40.700000000000003</v>
      </c>
      <c r="G130" s="47">
        <f t="shared" ref="G130:G134" si="28">TRUNC(E130*F130,2)</f>
        <v>122.1</v>
      </c>
      <c r="H130" s="59"/>
    </row>
    <row r="131" spans="1:14" s="6" customFormat="1" ht="39.950000000000003" customHeight="1" x14ac:dyDescent="0.2">
      <c r="A131" s="48" t="s">
        <v>57</v>
      </c>
      <c r="B131" s="199">
        <v>93187</v>
      </c>
      <c r="C131" s="49" t="s">
        <v>49</v>
      </c>
      <c r="D131" s="50" t="s">
        <v>48</v>
      </c>
      <c r="E131" s="51">
        <v>21</v>
      </c>
      <c r="F131" s="238">
        <v>47.27</v>
      </c>
      <c r="G131" s="47">
        <f t="shared" si="28"/>
        <v>992.67</v>
      </c>
      <c r="H131" s="59"/>
    </row>
    <row r="132" spans="1:14" s="6" customFormat="1" ht="39.950000000000003" customHeight="1" x14ac:dyDescent="0.2">
      <c r="A132" s="48" t="s">
        <v>58</v>
      </c>
      <c r="B132" s="199">
        <v>93188</v>
      </c>
      <c r="C132" s="49" t="s">
        <v>50</v>
      </c>
      <c r="D132" s="50" t="s">
        <v>48</v>
      </c>
      <c r="E132" s="51">
        <f>10.4</f>
        <v>10.4</v>
      </c>
      <c r="F132" s="238">
        <v>36.36</v>
      </c>
      <c r="G132" s="47">
        <f t="shared" si="28"/>
        <v>378.14</v>
      </c>
      <c r="H132" s="59"/>
    </row>
    <row r="133" spans="1:14" s="6" customFormat="1" ht="39.950000000000003" customHeight="1" x14ac:dyDescent="0.2">
      <c r="A133" s="48" t="s">
        <v>68</v>
      </c>
      <c r="B133" s="92" t="s">
        <v>51</v>
      </c>
      <c r="C133" s="74" t="s">
        <v>223</v>
      </c>
      <c r="D133" s="75" t="s">
        <v>22</v>
      </c>
      <c r="E133" s="91">
        <v>0.44</v>
      </c>
      <c r="F133" s="238">
        <v>3274.79</v>
      </c>
      <c r="G133" s="47">
        <f t="shared" si="28"/>
        <v>1440.9</v>
      </c>
      <c r="H133" s="315"/>
      <c r="I133" s="316"/>
      <c r="J133" s="316"/>
      <c r="K133" s="316"/>
      <c r="L133" s="316"/>
      <c r="M133" s="316"/>
      <c r="N133" s="316"/>
    </row>
    <row r="134" spans="1:14" s="6" customFormat="1" ht="39.950000000000003" customHeight="1" thickBot="1" x14ac:dyDescent="0.25">
      <c r="A134" s="48" t="s">
        <v>69</v>
      </c>
      <c r="B134" s="92" t="s">
        <v>51</v>
      </c>
      <c r="C134" s="74" t="s">
        <v>351</v>
      </c>
      <c r="D134" s="75" t="s">
        <v>22</v>
      </c>
      <c r="E134" s="91">
        <v>0.14000000000000001</v>
      </c>
      <c r="F134" s="238">
        <v>3274.79</v>
      </c>
      <c r="G134" s="47">
        <f t="shared" si="28"/>
        <v>458.47</v>
      </c>
      <c r="H134" s="315"/>
      <c r="I134" s="316"/>
      <c r="J134" s="316"/>
      <c r="K134" s="316"/>
      <c r="L134" s="316"/>
      <c r="M134" s="316"/>
      <c r="N134" s="316"/>
    </row>
    <row r="135" spans="1:14" s="8" customFormat="1" ht="30" customHeight="1" thickBot="1" x14ac:dyDescent="0.25">
      <c r="A135" s="9">
        <v>12</v>
      </c>
      <c r="B135" s="198"/>
      <c r="C135" s="158" t="s">
        <v>54</v>
      </c>
      <c r="D135" s="159"/>
      <c r="E135" s="159"/>
      <c r="F135" s="237"/>
      <c r="G135" s="10">
        <f>G136+G138+G141+G144</f>
        <v>11819.01</v>
      </c>
      <c r="H135" s="61"/>
    </row>
    <row r="136" spans="1:14" s="8" customFormat="1" ht="30" customHeight="1" thickBot="1" x14ac:dyDescent="0.25">
      <c r="A136" s="52" t="s">
        <v>127</v>
      </c>
      <c r="B136" s="202"/>
      <c r="C136" s="160" t="s">
        <v>55</v>
      </c>
      <c r="D136" s="161"/>
      <c r="E136" s="161"/>
      <c r="F136" s="241"/>
      <c r="G136" s="53">
        <f>G137</f>
        <v>3093.41</v>
      </c>
      <c r="H136" s="61"/>
    </row>
    <row r="137" spans="1:14" s="6" customFormat="1" ht="60" customHeight="1" thickBot="1" x14ac:dyDescent="0.25">
      <c r="A137" s="44" t="s">
        <v>344</v>
      </c>
      <c r="B137" s="204">
        <v>87503</v>
      </c>
      <c r="C137" s="45" t="s">
        <v>915</v>
      </c>
      <c r="D137" s="54" t="s">
        <v>19</v>
      </c>
      <c r="E137" s="46">
        <v>51.36</v>
      </c>
      <c r="F137" s="228">
        <v>60.23</v>
      </c>
      <c r="G137" s="47">
        <f t="shared" ref="G137" si="29">TRUNC(E137*F137,2)</f>
        <v>3093.41</v>
      </c>
      <c r="H137" s="315"/>
      <c r="I137" s="316"/>
      <c r="J137" s="316"/>
      <c r="K137" s="316"/>
      <c r="L137" s="316"/>
      <c r="M137" s="316"/>
      <c r="N137" s="316"/>
    </row>
    <row r="138" spans="1:14" s="8" customFormat="1" ht="30" customHeight="1" thickBot="1" x14ac:dyDescent="0.25">
      <c r="A138" s="52" t="s">
        <v>345</v>
      </c>
      <c r="B138" s="202"/>
      <c r="C138" s="162" t="s">
        <v>121</v>
      </c>
      <c r="D138" s="161"/>
      <c r="E138" s="161"/>
      <c r="F138" s="241"/>
      <c r="G138" s="53">
        <f>SUM(G139:G140)</f>
        <v>3409.4500000000003</v>
      </c>
      <c r="H138" s="61"/>
    </row>
    <row r="139" spans="1:14" s="6" customFormat="1" ht="60" customHeight="1" x14ac:dyDescent="0.2">
      <c r="A139" s="44" t="s">
        <v>346</v>
      </c>
      <c r="B139" s="204">
        <v>87503</v>
      </c>
      <c r="C139" s="45" t="s">
        <v>915</v>
      </c>
      <c r="D139" s="54" t="s">
        <v>19</v>
      </c>
      <c r="E139" s="46">
        <v>49.05</v>
      </c>
      <c r="F139" s="228">
        <v>60.23</v>
      </c>
      <c r="G139" s="47">
        <f t="shared" ref="G139:G140" si="30">TRUNC(E139*F139,2)</f>
        <v>2954.28</v>
      </c>
      <c r="H139" s="315"/>
      <c r="I139" s="316"/>
      <c r="J139" s="316"/>
      <c r="K139" s="316"/>
      <c r="L139" s="316"/>
      <c r="M139" s="316"/>
      <c r="N139" s="316"/>
    </row>
    <row r="140" spans="1:14" s="6" customFormat="1" ht="39.950000000000003" customHeight="1" thickBot="1" x14ac:dyDescent="0.25">
      <c r="A140" s="44" t="s">
        <v>347</v>
      </c>
      <c r="B140" s="92" t="s">
        <v>224</v>
      </c>
      <c r="C140" s="74" t="s">
        <v>128</v>
      </c>
      <c r="D140" s="75" t="s">
        <v>48</v>
      </c>
      <c r="E140" s="76">
        <v>15.3</v>
      </c>
      <c r="F140" s="238">
        <v>29.75</v>
      </c>
      <c r="G140" s="47">
        <f t="shared" si="30"/>
        <v>455.17</v>
      </c>
      <c r="H140" s="311"/>
      <c r="I140" s="312"/>
      <c r="J140" s="312"/>
      <c r="K140" s="312"/>
      <c r="L140" s="312"/>
      <c r="M140" s="312"/>
      <c r="N140" s="312"/>
    </row>
    <row r="141" spans="1:14" s="8" customFormat="1" ht="30" customHeight="1" thickBot="1" x14ac:dyDescent="0.25">
      <c r="A141" s="52" t="s">
        <v>348</v>
      </c>
      <c r="B141" s="202"/>
      <c r="C141" s="162" t="s">
        <v>122</v>
      </c>
      <c r="D141" s="161"/>
      <c r="E141" s="161"/>
      <c r="F141" s="241"/>
      <c r="G141" s="53">
        <f>SUM(G142:G143)</f>
        <v>4908.3999999999996</v>
      </c>
      <c r="H141" s="61"/>
    </row>
    <row r="142" spans="1:14" s="6" customFormat="1" ht="60" customHeight="1" x14ac:dyDescent="0.2">
      <c r="A142" s="44" t="s">
        <v>349</v>
      </c>
      <c r="B142" s="204">
        <v>87503</v>
      </c>
      <c r="C142" s="45" t="s">
        <v>915</v>
      </c>
      <c r="D142" s="54" t="s">
        <v>19</v>
      </c>
      <c r="E142" s="46">
        <v>54.55</v>
      </c>
      <c r="F142" s="228">
        <v>60.23</v>
      </c>
      <c r="G142" s="47">
        <f t="shared" ref="G142:G143" si="31">TRUNC(E142*F142,2)</f>
        <v>3285.54</v>
      </c>
      <c r="H142" s="315"/>
      <c r="I142" s="316"/>
      <c r="J142" s="316"/>
      <c r="K142" s="316"/>
      <c r="L142" s="316"/>
      <c r="M142" s="316"/>
      <c r="N142" s="316"/>
    </row>
    <row r="143" spans="1:14" s="6" customFormat="1" ht="39.950000000000003" customHeight="1" thickBot="1" x14ac:dyDescent="0.25">
      <c r="A143" s="44" t="s">
        <v>350</v>
      </c>
      <c r="B143" s="92" t="s">
        <v>224</v>
      </c>
      <c r="C143" s="74" t="s">
        <v>128</v>
      </c>
      <c r="D143" s="75" t="s">
        <v>48</v>
      </c>
      <c r="E143" s="76">
        <v>54.55</v>
      </c>
      <c r="F143" s="238">
        <v>29.75</v>
      </c>
      <c r="G143" s="47">
        <f t="shared" si="31"/>
        <v>1622.86</v>
      </c>
      <c r="H143" s="311"/>
      <c r="I143" s="312"/>
      <c r="J143" s="312"/>
      <c r="K143" s="312"/>
      <c r="L143" s="312"/>
      <c r="M143" s="312"/>
      <c r="N143" s="312"/>
    </row>
    <row r="144" spans="1:14" s="8" customFormat="1" ht="30" customHeight="1" thickBot="1" x14ac:dyDescent="0.25">
      <c r="A144" s="52" t="s">
        <v>352</v>
      </c>
      <c r="B144" s="202"/>
      <c r="C144" s="162" t="s">
        <v>123</v>
      </c>
      <c r="D144" s="161"/>
      <c r="E144" s="161"/>
      <c r="F144" s="246"/>
      <c r="G144" s="53">
        <f>G145</f>
        <v>407.75</v>
      </c>
      <c r="H144" s="61"/>
    </row>
    <row r="145" spans="1:14" s="6" customFormat="1" ht="60" customHeight="1" thickBot="1" x14ac:dyDescent="0.25">
      <c r="A145" s="44" t="s">
        <v>353</v>
      </c>
      <c r="B145" s="204">
        <v>87503</v>
      </c>
      <c r="C145" s="45" t="s">
        <v>915</v>
      </c>
      <c r="D145" s="54" t="s">
        <v>19</v>
      </c>
      <c r="E145" s="46">
        <v>6.77</v>
      </c>
      <c r="F145" s="228">
        <v>60.23</v>
      </c>
      <c r="G145" s="47">
        <f t="shared" ref="G145" si="32">TRUNC(E145*F145,2)</f>
        <v>407.75</v>
      </c>
      <c r="H145" s="315"/>
      <c r="I145" s="316"/>
      <c r="J145" s="316"/>
      <c r="K145" s="316"/>
      <c r="L145" s="316"/>
      <c r="M145" s="316"/>
      <c r="N145" s="316"/>
    </row>
    <row r="146" spans="1:14" s="8" customFormat="1" ht="30" customHeight="1" thickBot="1" x14ac:dyDescent="0.25">
      <c r="A146" s="9">
        <v>13</v>
      </c>
      <c r="B146" s="198"/>
      <c r="C146" s="158" t="s">
        <v>126</v>
      </c>
      <c r="D146" s="159"/>
      <c r="E146" s="159"/>
      <c r="F146" s="247"/>
      <c r="G146" s="10">
        <f>G147+G151+G154+G157+G160</f>
        <v>28115.360000000001</v>
      </c>
      <c r="H146" s="61"/>
    </row>
    <row r="147" spans="1:14" s="8" customFormat="1" ht="30" customHeight="1" thickBot="1" x14ac:dyDescent="0.25">
      <c r="A147" s="52" t="s">
        <v>354</v>
      </c>
      <c r="B147" s="202"/>
      <c r="C147" s="162" t="s">
        <v>916</v>
      </c>
      <c r="D147" s="161"/>
      <c r="E147" s="161"/>
      <c r="F147" s="246"/>
      <c r="G147" s="53">
        <f>SUM(G148:G150)</f>
        <v>16899.97</v>
      </c>
      <c r="H147" s="61"/>
    </row>
    <row r="148" spans="1:14" s="6" customFormat="1" ht="39.950000000000003" customHeight="1" x14ac:dyDescent="0.2">
      <c r="A148" s="48" t="s">
        <v>355</v>
      </c>
      <c r="B148" s="199">
        <v>87879</v>
      </c>
      <c r="C148" s="49" t="s">
        <v>60</v>
      </c>
      <c r="D148" s="50" t="s">
        <v>19</v>
      </c>
      <c r="E148" s="51">
        <v>449.31</v>
      </c>
      <c r="F148" s="238">
        <v>3.47</v>
      </c>
      <c r="G148" s="47">
        <f t="shared" ref="G148:G150" si="33">TRUNC(E148*F148,2)</f>
        <v>1559.1</v>
      </c>
      <c r="H148" s="59"/>
    </row>
    <row r="149" spans="1:14" s="6" customFormat="1" ht="60" customHeight="1" x14ac:dyDescent="0.2">
      <c r="A149" s="48" t="s">
        <v>356</v>
      </c>
      <c r="B149" s="204">
        <v>87527</v>
      </c>
      <c r="C149" s="63" t="s">
        <v>512</v>
      </c>
      <c r="D149" s="54" t="s">
        <v>19</v>
      </c>
      <c r="E149" s="46">
        <v>79.739999999999995</v>
      </c>
      <c r="F149" s="244">
        <v>36.29</v>
      </c>
      <c r="G149" s="47">
        <f t="shared" si="33"/>
        <v>2893.76</v>
      </c>
      <c r="H149" s="59"/>
    </row>
    <row r="150" spans="1:14" s="6" customFormat="1" ht="60" customHeight="1" thickBot="1" x14ac:dyDescent="0.25">
      <c r="A150" s="48" t="s">
        <v>728</v>
      </c>
      <c r="B150" s="204">
        <v>87529</v>
      </c>
      <c r="C150" s="63" t="s">
        <v>59</v>
      </c>
      <c r="D150" s="54" t="s">
        <v>19</v>
      </c>
      <c r="E150" s="46">
        <v>369.57</v>
      </c>
      <c r="F150" s="244">
        <v>33.68</v>
      </c>
      <c r="G150" s="47">
        <f t="shared" si="33"/>
        <v>12447.11</v>
      </c>
      <c r="H150" s="134"/>
    </row>
    <row r="151" spans="1:14" s="8" customFormat="1" ht="30" customHeight="1" thickBot="1" x14ac:dyDescent="0.25">
      <c r="A151" s="52" t="s">
        <v>357</v>
      </c>
      <c r="B151" s="202"/>
      <c r="C151" s="162" t="s">
        <v>917</v>
      </c>
      <c r="D151" s="161"/>
      <c r="E151" s="161"/>
      <c r="F151" s="246"/>
      <c r="G151" s="53">
        <f>SUM(G152:G153)</f>
        <v>5357.83</v>
      </c>
      <c r="H151" s="61"/>
    </row>
    <row r="152" spans="1:14" s="6" customFormat="1" ht="60" customHeight="1" x14ac:dyDescent="0.2">
      <c r="A152" s="44" t="s">
        <v>358</v>
      </c>
      <c r="B152" s="217">
        <v>87905</v>
      </c>
      <c r="C152" s="66" t="s">
        <v>61</v>
      </c>
      <c r="D152" s="65" t="s">
        <v>19</v>
      </c>
      <c r="E152" s="67">
        <v>100.92</v>
      </c>
      <c r="F152" s="244">
        <v>6.78</v>
      </c>
      <c r="G152" s="47">
        <f t="shared" ref="G152:G153" si="34">TRUNC(E152*F152,2)</f>
        <v>684.23</v>
      </c>
      <c r="H152" s="59"/>
    </row>
    <row r="153" spans="1:14" s="6" customFormat="1" ht="60" customHeight="1" thickBot="1" x14ac:dyDescent="0.25">
      <c r="A153" s="44" t="s">
        <v>729</v>
      </c>
      <c r="B153" s="204">
        <v>87775</v>
      </c>
      <c r="C153" s="63" t="s">
        <v>63</v>
      </c>
      <c r="D153" s="54" t="s">
        <v>19</v>
      </c>
      <c r="E153" s="46">
        <v>100.92</v>
      </c>
      <c r="F153" s="244">
        <v>46.31</v>
      </c>
      <c r="G153" s="47">
        <f t="shared" si="34"/>
        <v>4673.6000000000004</v>
      </c>
      <c r="H153" s="59"/>
    </row>
    <row r="154" spans="1:14" s="8" customFormat="1" ht="30" customHeight="1" thickBot="1" x14ac:dyDescent="0.25">
      <c r="A154" s="52" t="s">
        <v>359</v>
      </c>
      <c r="B154" s="202"/>
      <c r="C154" s="162" t="s">
        <v>369</v>
      </c>
      <c r="D154" s="161"/>
      <c r="E154" s="161"/>
      <c r="F154" s="246"/>
      <c r="G154" s="53">
        <f>SUM(G155:G156)</f>
        <v>990.16000000000008</v>
      </c>
      <c r="H154" s="61"/>
    </row>
    <row r="155" spans="1:14" s="6" customFormat="1" ht="39.950000000000003" customHeight="1" x14ac:dyDescent="0.2">
      <c r="A155" s="48" t="s">
        <v>361</v>
      </c>
      <c r="B155" s="199">
        <v>87879</v>
      </c>
      <c r="C155" s="49" t="s">
        <v>67</v>
      </c>
      <c r="D155" s="50" t="s">
        <v>19</v>
      </c>
      <c r="E155" s="51">
        <v>27.33</v>
      </c>
      <c r="F155" s="238">
        <v>3.47</v>
      </c>
      <c r="G155" s="47">
        <f t="shared" ref="G155:G156" si="35">TRUNC(E155*F155,2)</f>
        <v>94.83</v>
      </c>
      <c r="H155" s="59"/>
    </row>
    <row r="156" spans="1:14" s="6" customFormat="1" ht="60" customHeight="1" thickBot="1" x14ac:dyDescent="0.25">
      <c r="A156" s="48" t="s">
        <v>730</v>
      </c>
      <c r="B156" s="113">
        <v>87531</v>
      </c>
      <c r="C156" s="68" t="s">
        <v>360</v>
      </c>
      <c r="D156" s="87" t="s">
        <v>19</v>
      </c>
      <c r="E156" s="88">
        <v>27.33</v>
      </c>
      <c r="F156" s="244">
        <v>32.76</v>
      </c>
      <c r="G156" s="47">
        <f t="shared" si="35"/>
        <v>895.33</v>
      </c>
      <c r="H156" s="311"/>
      <c r="I156" s="312"/>
      <c r="J156" s="312"/>
      <c r="K156" s="312"/>
      <c r="L156" s="312"/>
      <c r="M156" s="312"/>
      <c r="N156" s="312"/>
    </row>
    <row r="157" spans="1:14" s="8" customFormat="1" ht="30" customHeight="1" thickBot="1" x14ac:dyDescent="0.25">
      <c r="A157" s="52" t="s">
        <v>362</v>
      </c>
      <c r="B157" s="202"/>
      <c r="C157" s="162" t="s">
        <v>370</v>
      </c>
      <c r="D157" s="161"/>
      <c r="E157" s="161"/>
      <c r="F157" s="246"/>
      <c r="G157" s="53">
        <f>SUM(G158:G159)</f>
        <v>1816.01</v>
      </c>
      <c r="H157" s="61"/>
    </row>
    <row r="158" spans="1:14" s="6" customFormat="1" ht="60" customHeight="1" x14ac:dyDescent="0.2">
      <c r="A158" s="44" t="s">
        <v>363</v>
      </c>
      <c r="B158" s="204">
        <v>87894</v>
      </c>
      <c r="C158" s="63" t="s">
        <v>364</v>
      </c>
      <c r="D158" s="54" t="s">
        <v>19</v>
      </c>
      <c r="E158" s="46">
        <v>47.79</v>
      </c>
      <c r="F158" s="244">
        <v>5.28</v>
      </c>
      <c r="G158" s="47">
        <f t="shared" ref="G158:G159" si="36">TRUNC(E158*F158,2)</f>
        <v>252.33</v>
      </c>
      <c r="H158" s="59"/>
    </row>
    <row r="159" spans="1:14" s="6" customFormat="1" ht="60" customHeight="1" thickBot="1" x14ac:dyDescent="0.25">
      <c r="A159" s="44" t="s">
        <v>365</v>
      </c>
      <c r="B159" s="204">
        <v>87792</v>
      </c>
      <c r="C159" s="63" t="s">
        <v>64</v>
      </c>
      <c r="D159" s="54" t="s">
        <v>19</v>
      </c>
      <c r="E159" s="46">
        <v>47.79</v>
      </c>
      <c r="F159" s="244">
        <v>32.72</v>
      </c>
      <c r="G159" s="47">
        <f t="shared" si="36"/>
        <v>1563.68</v>
      </c>
      <c r="H159" s="59"/>
    </row>
    <row r="160" spans="1:14" s="8" customFormat="1" ht="30" customHeight="1" thickBot="1" x14ac:dyDescent="0.25">
      <c r="A160" s="52" t="s">
        <v>366</v>
      </c>
      <c r="B160" s="202"/>
      <c r="C160" s="162" t="s">
        <v>371</v>
      </c>
      <c r="D160" s="161"/>
      <c r="E160" s="161"/>
      <c r="F160" s="246"/>
      <c r="G160" s="53">
        <f>SUM(G161:G162)</f>
        <v>3051.39</v>
      </c>
      <c r="H160" s="61"/>
    </row>
    <row r="161" spans="1:14" s="6" customFormat="1" ht="60" customHeight="1" x14ac:dyDescent="0.2">
      <c r="A161" s="44" t="s">
        <v>367</v>
      </c>
      <c r="B161" s="204">
        <v>87894</v>
      </c>
      <c r="C161" s="63" t="s">
        <v>480</v>
      </c>
      <c r="D161" s="54" t="s">
        <v>19</v>
      </c>
      <c r="E161" s="46">
        <v>80.3</v>
      </c>
      <c r="F161" s="244">
        <v>5.28</v>
      </c>
      <c r="G161" s="47">
        <f t="shared" ref="G161:G162" si="37">TRUNC(E161*F161,2)</f>
        <v>423.98</v>
      </c>
      <c r="H161" s="59"/>
    </row>
    <row r="162" spans="1:14" s="6" customFormat="1" ht="60" customHeight="1" thickBot="1" x14ac:dyDescent="0.25">
      <c r="A162" s="44" t="s">
        <v>368</v>
      </c>
      <c r="B162" s="204">
        <v>87792</v>
      </c>
      <c r="C162" s="63" t="s">
        <v>481</v>
      </c>
      <c r="D162" s="54" t="s">
        <v>19</v>
      </c>
      <c r="E162" s="46">
        <v>80.3</v>
      </c>
      <c r="F162" s="244">
        <v>32.72</v>
      </c>
      <c r="G162" s="47">
        <f t="shared" si="37"/>
        <v>2627.41</v>
      </c>
      <c r="H162" s="59"/>
    </row>
    <row r="163" spans="1:14" s="8" customFormat="1" ht="30" customHeight="1" thickBot="1" x14ac:dyDescent="0.25">
      <c r="A163" s="9">
        <v>14</v>
      </c>
      <c r="B163" s="198"/>
      <c r="C163" s="158" t="s">
        <v>522</v>
      </c>
      <c r="D163" s="159"/>
      <c r="E163" s="159"/>
      <c r="F163" s="247"/>
      <c r="G163" s="10">
        <f>G164+G167+G169+G171+G174</f>
        <v>56955.09</v>
      </c>
      <c r="H163" s="61"/>
    </row>
    <row r="164" spans="1:14" s="8" customFormat="1" ht="30" customHeight="1" thickBot="1" x14ac:dyDescent="0.25">
      <c r="A164" s="52" t="s">
        <v>372</v>
      </c>
      <c r="B164" s="202"/>
      <c r="C164" s="162" t="s">
        <v>373</v>
      </c>
      <c r="D164" s="161"/>
      <c r="E164" s="161"/>
      <c r="F164" s="246"/>
      <c r="G164" s="53">
        <f>SUM(G165:G166)</f>
        <v>8894.64</v>
      </c>
      <c r="H164" s="61"/>
    </row>
    <row r="165" spans="1:14" s="6" customFormat="1" ht="60" customHeight="1" x14ac:dyDescent="0.2">
      <c r="A165" s="39" t="s">
        <v>731</v>
      </c>
      <c r="B165" s="92" t="s">
        <v>374</v>
      </c>
      <c r="C165" s="64" t="s">
        <v>375</v>
      </c>
      <c r="D165" s="58" t="s">
        <v>19</v>
      </c>
      <c r="E165" s="42">
        <v>76.86</v>
      </c>
      <c r="F165" s="240">
        <v>107.39</v>
      </c>
      <c r="G165" s="47">
        <f t="shared" ref="G165:G166" si="38">TRUNC(E165*F165,2)</f>
        <v>8253.99</v>
      </c>
      <c r="H165" s="229"/>
    </row>
    <row r="166" spans="1:14" s="6" customFormat="1" ht="39.950000000000003" customHeight="1" thickBot="1" x14ac:dyDescent="0.25">
      <c r="A166" s="48" t="s">
        <v>732</v>
      </c>
      <c r="B166" s="114" t="s">
        <v>66</v>
      </c>
      <c r="C166" s="49" t="s">
        <v>376</v>
      </c>
      <c r="D166" s="50" t="s">
        <v>19</v>
      </c>
      <c r="E166" s="51">
        <v>2.88</v>
      </c>
      <c r="F166" s="230">
        <v>222.45</v>
      </c>
      <c r="G166" s="47">
        <f t="shared" si="38"/>
        <v>640.65</v>
      </c>
      <c r="H166" s="311"/>
      <c r="I166" s="312"/>
      <c r="J166" s="312"/>
      <c r="K166" s="312"/>
      <c r="L166" s="312"/>
      <c r="M166" s="312"/>
      <c r="N166" s="312"/>
    </row>
    <row r="167" spans="1:14" s="8" customFormat="1" ht="30" customHeight="1" thickBot="1" x14ac:dyDescent="0.25">
      <c r="A167" s="52" t="s">
        <v>377</v>
      </c>
      <c r="B167" s="202"/>
      <c r="C167" s="162" t="s">
        <v>829</v>
      </c>
      <c r="D167" s="161"/>
      <c r="E167" s="161"/>
      <c r="F167" s="246"/>
      <c r="G167" s="53">
        <f>G168</f>
        <v>15066.53</v>
      </c>
      <c r="H167" s="61"/>
    </row>
    <row r="168" spans="1:14" s="6" customFormat="1" ht="39.950000000000003" customHeight="1" thickBot="1" x14ac:dyDescent="0.25">
      <c r="A168" s="48" t="s">
        <v>733</v>
      </c>
      <c r="B168" s="199" t="s">
        <v>66</v>
      </c>
      <c r="C168" s="49" t="s">
        <v>376</v>
      </c>
      <c r="D168" s="50" t="s">
        <v>19</v>
      </c>
      <c r="E168" s="51">
        <v>67.73</v>
      </c>
      <c r="F168" s="230">
        <v>222.45</v>
      </c>
      <c r="G168" s="47">
        <f t="shared" ref="G168" si="39">TRUNC(E168*F168,2)</f>
        <v>15066.53</v>
      </c>
      <c r="H168" s="311"/>
      <c r="I168" s="312"/>
      <c r="J168" s="312"/>
      <c r="K168" s="312"/>
      <c r="L168" s="312"/>
      <c r="M168" s="312"/>
      <c r="N168" s="312"/>
    </row>
    <row r="169" spans="1:14" s="8" customFormat="1" ht="30" customHeight="1" thickBot="1" x14ac:dyDescent="0.25">
      <c r="A169" s="52" t="s">
        <v>734</v>
      </c>
      <c r="B169" s="202"/>
      <c r="C169" s="162" t="s">
        <v>1010</v>
      </c>
      <c r="D169" s="161"/>
      <c r="E169" s="161"/>
      <c r="F169" s="246"/>
      <c r="G169" s="53">
        <f>G170</f>
        <v>1397.38</v>
      </c>
      <c r="H169" s="61"/>
    </row>
    <row r="170" spans="1:14" s="6" customFormat="1" ht="60" customHeight="1" thickBot="1" x14ac:dyDescent="0.25">
      <c r="A170" s="44" t="s">
        <v>735</v>
      </c>
      <c r="B170" s="204">
        <v>87273</v>
      </c>
      <c r="C170" s="63" t="s">
        <v>378</v>
      </c>
      <c r="D170" s="54" t="s">
        <v>19</v>
      </c>
      <c r="E170" s="46">
        <v>27.33</v>
      </c>
      <c r="F170" s="244">
        <v>51.13</v>
      </c>
      <c r="G170" s="47">
        <f t="shared" ref="G170" si="40">TRUNC(E170*F170,2)</f>
        <v>1397.38</v>
      </c>
      <c r="H170" s="59"/>
    </row>
    <row r="171" spans="1:14" s="8" customFormat="1" ht="30" customHeight="1" thickBot="1" x14ac:dyDescent="0.25">
      <c r="A171" s="52" t="s">
        <v>736</v>
      </c>
      <c r="B171" s="202"/>
      <c r="C171" s="162" t="s">
        <v>380</v>
      </c>
      <c r="D171" s="171"/>
      <c r="E171" s="171"/>
      <c r="F171" s="248"/>
      <c r="G171" s="53">
        <f>SUM(G172:G173)</f>
        <v>12299.189999999999</v>
      </c>
      <c r="H171" s="61"/>
    </row>
    <row r="172" spans="1:14" s="6" customFormat="1" ht="39.950000000000003" customHeight="1" x14ac:dyDescent="0.2">
      <c r="A172" s="48" t="s">
        <v>737</v>
      </c>
      <c r="B172" s="199" t="s">
        <v>66</v>
      </c>
      <c r="C172" s="49" t="s">
        <v>379</v>
      </c>
      <c r="D172" s="50" t="s">
        <v>19</v>
      </c>
      <c r="E172" s="51">
        <v>47.79</v>
      </c>
      <c r="F172" s="238">
        <v>222.45</v>
      </c>
      <c r="G172" s="47">
        <f t="shared" ref="G172:G173" si="41">TRUNC(E172*F172,2)</f>
        <v>10630.88</v>
      </c>
      <c r="H172" s="311"/>
      <c r="I172" s="312"/>
      <c r="J172" s="312"/>
      <c r="K172" s="312"/>
      <c r="L172" s="312"/>
      <c r="M172" s="312"/>
      <c r="N172" s="312"/>
    </row>
    <row r="173" spans="1:14" s="55" customFormat="1" ht="39.950000000000003" customHeight="1" thickBot="1" x14ac:dyDescent="0.25">
      <c r="A173" s="48" t="s">
        <v>738</v>
      </c>
      <c r="B173" s="92" t="s">
        <v>381</v>
      </c>
      <c r="C173" s="74" t="s">
        <v>225</v>
      </c>
      <c r="D173" s="75" t="s">
        <v>48</v>
      </c>
      <c r="E173" s="76">
        <v>15.3</v>
      </c>
      <c r="F173" s="238">
        <v>109.04</v>
      </c>
      <c r="G173" s="47">
        <f t="shared" si="41"/>
        <v>1668.31</v>
      </c>
      <c r="H173" s="311"/>
      <c r="I173" s="312"/>
      <c r="J173" s="312"/>
      <c r="K173" s="312"/>
      <c r="L173" s="312"/>
      <c r="M173" s="312"/>
      <c r="N173" s="312"/>
    </row>
    <row r="174" spans="1:14" s="8" customFormat="1" ht="30" customHeight="1" thickBot="1" x14ac:dyDescent="0.25">
      <c r="A174" s="52" t="s">
        <v>739</v>
      </c>
      <c r="B174" s="202"/>
      <c r="C174" s="162" t="s">
        <v>383</v>
      </c>
      <c r="D174" s="161"/>
      <c r="E174" s="161"/>
      <c r="F174" s="246"/>
      <c r="G174" s="53">
        <f>SUM(G175:G176)</f>
        <v>19297.349999999999</v>
      </c>
      <c r="H174" s="61"/>
    </row>
    <row r="175" spans="1:14" s="6" customFormat="1" ht="39.950000000000003" customHeight="1" x14ac:dyDescent="0.2">
      <c r="A175" s="48" t="s">
        <v>740</v>
      </c>
      <c r="B175" s="199" t="s">
        <v>66</v>
      </c>
      <c r="C175" s="49" t="s">
        <v>382</v>
      </c>
      <c r="D175" s="50" t="s">
        <v>19</v>
      </c>
      <c r="E175" s="51">
        <v>60.01</v>
      </c>
      <c r="F175" s="238">
        <v>222.45</v>
      </c>
      <c r="G175" s="47">
        <f t="shared" ref="G175:G176" si="42">TRUNC(E175*F175,2)</f>
        <v>13349.22</v>
      </c>
      <c r="H175" s="311"/>
      <c r="I175" s="312"/>
      <c r="J175" s="312"/>
      <c r="K175" s="312"/>
      <c r="L175" s="312"/>
      <c r="M175" s="312"/>
      <c r="N175" s="312"/>
    </row>
    <row r="176" spans="1:14" s="55" customFormat="1" ht="39.950000000000003" customHeight="1" thickBot="1" x14ac:dyDescent="0.25">
      <c r="A176" s="48" t="s">
        <v>741</v>
      </c>
      <c r="B176" s="92" t="s">
        <v>381</v>
      </c>
      <c r="C176" s="74" t="s">
        <v>225</v>
      </c>
      <c r="D176" s="75" t="s">
        <v>48</v>
      </c>
      <c r="E176" s="91">
        <v>54.55</v>
      </c>
      <c r="F176" s="238">
        <v>109.04</v>
      </c>
      <c r="G176" s="47">
        <f t="shared" si="42"/>
        <v>5948.13</v>
      </c>
      <c r="H176" s="315"/>
      <c r="I176" s="316"/>
      <c r="J176" s="316"/>
      <c r="K176" s="316"/>
      <c r="L176" s="316"/>
      <c r="M176" s="316"/>
      <c r="N176" s="316"/>
    </row>
    <row r="177" spans="1:14" s="8" customFormat="1" ht="30" customHeight="1" thickBot="1" x14ac:dyDescent="0.25">
      <c r="A177" s="9">
        <v>15</v>
      </c>
      <c r="B177" s="198"/>
      <c r="C177" s="158" t="s">
        <v>70</v>
      </c>
      <c r="D177" s="159"/>
      <c r="E177" s="159"/>
      <c r="F177" s="247"/>
      <c r="G177" s="10">
        <f>SUM(G178:G179)</f>
        <v>1745.94</v>
      </c>
      <c r="H177" s="61"/>
    </row>
    <row r="178" spans="1:14" s="6" customFormat="1" ht="39.950000000000003" customHeight="1" x14ac:dyDescent="0.2">
      <c r="A178" s="48" t="s">
        <v>384</v>
      </c>
      <c r="B178" s="114" t="s">
        <v>385</v>
      </c>
      <c r="C178" s="82" t="s">
        <v>320</v>
      </c>
      <c r="D178" s="87" t="s">
        <v>19</v>
      </c>
      <c r="E178" s="85">
        <v>33.81</v>
      </c>
      <c r="F178" s="238">
        <v>10.36</v>
      </c>
      <c r="G178" s="47">
        <f t="shared" ref="G178:G179" si="43">TRUNC(E178*F178,2)</f>
        <v>350.27</v>
      </c>
      <c r="H178" s="311"/>
      <c r="I178" s="312"/>
      <c r="J178" s="312"/>
      <c r="K178" s="312"/>
      <c r="L178" s="312"/>
      <c r="M178" s="312"/>
      <c r="N178" s="312"/>
    </row>
    <row r="179" spans="1:14" s="6" customFormat="1" ht="60" customHeight="1" thickBot="1" x14ac:dyDescent="0.25">
      <c r="A179" s="48" t="s">
        <v>386</v>
      </c>
      <c r="B179" s="204">
        <v>90406</v>
      </c>
      <c r="C179" s="63" t="s">
        <v>71</v>
      </c>
      <c r="D179" s="54" t="s">
        <v>19</v>
      </c>
      <c r="E179" s="46">
        <v>33.81</v>
      </c>
      <c r="F179" s="244">
        <v>41.28</v>
      </c>
      <c r="G179" s="47">
        <f t="shared" si="43"/>
        <v>1395.67</v>
      </c>
      <c r="H179" s="59"/>
    </row>
    <row r="180" spans="1:14" s="8" customFormat="1" ht="30" customHeight="1" thickBot="1" x14ac:dyDescent="0.25">
      <c r="A180" s="9">
        <v>16</v>
      </c>
      <c r="B180" s="198"/>
      <c r="C180" s="158" t="s">
        <v>72</v>
      </c>
      <c r="D180" s="159"/>
      <c r="E180" s="159"/>
      <c r="F180" s="247"/>
      <c r="G180" s="10">
        <f>G181+G189+G197</f>
        <v>17196.46</v>
      </c>
      <c r="H180" s="61"/>
    </row>
    <row r="181" spans="1:14" s="8" customFormat="1" ht="30" customHeight="1" thickBot="1" x14ac:dyDescent="0.25">
      <c r="A181" s="52" t="s">
        <v>387</v>
      </c>
      <c r="B181" s="202"/>
      <c r="C181" s="162" t="s">
        <v>389</v>
      </c>
      <c r="D181" s="161"/>
      <c r="E181" s="161"/>
      <c r="F181" s="246"/>
      <c r="G181" s="53">
        <f>SUM(G182:G188)</f>
        <v>12643.99</v>
      </c>
      <c r="H181" s="61"/>
    </row>
    <row r="182" spans="1:14" s="6" customFormat="1" ht="39.950000000000003" customHeight="1" x14ac:dyDescent="0.2">
      <c r="A182" s="48" t="s">
        <v>388</v>
      </c>
      <c r="B182" s="199">
        <v>87879</v>
      </c>
      <c r="C182" s="49" t="s">
        <v>67</v>
      </c>
      <c r="D182" s="50" t="s">
        <v>19</v>
      </c>
      <c r="E182" s="51">
        <v>77.930000000000007</v>
      </c>
      <c r="F182" s="238">
        <v>3.47</v>
      </c>
      <c r="G182" s="47">
        <f t="shared" ref="G182:G188" si="44">TRUNC(E182*F182,2)</f>
        <v>270.41000000000003</v>
      </c>
      <c r="H182" s="59"/>
    </row>
    <row r="183" spans="1:14" s="6" customFormat="1" ht="69.95" customHeight="1" x14ac:dyDescent="0.2">
      <c r="A183" s="48" t="s">
        <v>390</v>
      </c>
      <c r="B183" s="204">
        <v>87535</v>
      </c>
      <c r="C183" s="63" t="s">
        <v>124</v>
      </c>
      <c r="D183" s="54" t="s">
        <v>19</v>
      </c>
      <c r="E183" s="46">
        <v>77.930000000000007</v>
      </c>
      <c r="F183" s="244">
        <v>30.17</v>
      </c>
      <c r="G183" s="47">
        <f t="shared" si="44"/>
        <v>2351.14</v>
      </c>
      <c r="H183" s="59"/>
    </row>
    <row r="184" spans="1:14" s="70" customFormat="1" ht="60" customHeight="1" x14ac:dyDescent="0.2">
      <c r="A184" s="48" t="s">
        <v>391</v>
      </c>
      <c r="B184" s="217">
        <v>87682</v>
      </c>
      <c r="C184" s="68" t="s">
        <v>125</v>
      </c>
      <c r="D184" s="78" t="s">
        <v>19</v>
      </c>
      <c r="E184" s="79">
        <v>13.34</v>
      </c>
      <c r="F184" s="244">
        <v>40.99</v>
      </c>
      <c r="G184" s="47">
        <f t="shared" si="44"/>
        <v>546.79999999999995</v>
      </c>
      <c r="H184" s="313"/>
      <c r="I184" s="314"/>
      <c r="J184" s="314"/>
      <c r="K184" s="314"/>
      <c r="L184" s="314"/>
      <c r="M184" s="314"/>
      <c r="N184" s="314"/>
    </row>
    <row r="185" spans="1:14" s="6" customFormat="1" ht="60" customHeight="1" x14ac:dyDescent="0.2">
      <c r="A185" s="48" t="s">
        <v>392</v>
      </c>
      <c r="B185" s="217" t="s">
        <v>73</v>
      </c>
      <c r="C185" s="80" t="s">
        <v>227</v>
      </c>
      <c r="D185" s="78" t="s">
        <v>19</v>
      </c>
      <c r="E185" s="79">
        <v>75.19</v>
      </c>
      <c r="F185" s="244">
        <v>80.83</v>
      </c>
      <c r="G185" s="47">
        <f t="shared" si="44"/>
        <v>6077.6</v>
      </c>
      <c r="H185" s="311"/>
      <c r="I185" s="312"/>
      <c r="J185" s="312"/>
      <c r="K185" s="312"/>
      <c r="L185" s="312"/>
      <c r="M185" s="312"/>
      <c r="N185" s="312"/>
    </row>
    <row r="186" spans="1:14" s="6" customFormat="1" ht="60" customHeight="1" x14ac:dyDescent="0.2">
      <c r="A186" s="48" t="s">
        <v>393</v>
      </c>
      <c r="B186" s="217" t="s">
        <v>74</v>
      </c>
      <c r="C186" s="80" t="s">
        <v>228</v>
      </c>
      <c r="D186" s="78" t="s">
        <v>33</v>
      </c>
      <c r="E186" s="115">
        <v>7</v>
      </c>
      <c r="F186" s="244">
        <v>80.83</v>
      </c>
      <c r="G186" s="47">
        <f t="shared" si="44"/>
        <v>565.80999999999995</v>
      </c>
      <c r="H186" s="315"/>
      <c r="I186" s="316"/>
      <c r="J186" s="316"/>
      <c r="K186" s="316"/>
      <c r="L186" s="316"/>
      <c r="M186" s="316"/>
      <c r="N186" s="316"/>
    </row>
    <row r="187" spans="1:14" s="6" customFormat="1" ht="39.950000000000003" customHeight="1" x14ac:dyDescent="0.2">
      <c r="A187" s="48" t="s">
        <v>742</v>
      </c>
      <c r="B187" s="199">
        <v>98565</v>
      </c>
      <c r="C187" s="49" t="s">
        <v>75</v>
      </c>
      <c r="D187" s="50" t="s">
        <v>19</v>
      </c>
      <c r="E187" s="51">
        <v>13.34</v>
      </c>
      <c r="F187" s="238">
        <v>40.81</v>
      </c>
      <c r="G187" s="47">
        <f t="shared" si="44"/>
        <v>544.4</v>
      </c>
      <c r="H187" s="62"/>
    </row>
    <row r="188" spans="1:14" s="6" customFormat="1" ht="39.950000000000003" customHeight="1" thickBot="1" x14ac:dyDescent="0.25">
      <c r="A188" s="48" t="s">
        <v>743</v>
      </c>
      <c r="B188" s="199">
        <v>98564</v>
      </c>
      <c r="C188" s="49" t="s">
        <v>76</v>
      </c>
      <c r="D188" s="50" t="s">
        <v>19</v>
      </c>
      <c r="E188" s="51">
        <v>61.85</v>
      </c>
      <c r="F188" s="238">
        <v>36.99</v>
      </c>
      <c r="G188" s="47">
        <f t="shared" si="44"/>
        <v>2287.83</v>
      </c>
      <c r="H188" s="62"/>
    </row>
    <row r="189" spans="1:14" s="8" customFormat="1" ht="30" customHeight="1" thickBot="1" x14ac:dyDescent="0.25">
      <c r="A189" s="52" t="s">
        <v>394</v>
      </c>
      <c r="B189" s="202"/>
      <c r="C189" s="162" t="s">
        <v>395</v>
      </c>
      <c r="D189" s="161"/>
      <c r="E189" s="161"/>
      <c r="F189" s="246"/>
      <c r="G189" s="53">
        <f>SUM(G190:G196)</f>
        <v>4129.0599999999995</v>
      </c>
      <c r="H189" s="61"/>
    </row>
    <row r="190" spans="1:14" s="6" customFormat="1" ht="39.950000000000003" customHeight="1" x14ac:dyDescent="0.2">
      <c r="A190" s="48" t="s">
        <v>396</v>
      </c>
      <c r="B190" s="199">
        <v>87879</v>
      </c>
      <c r="C190" s="49" t="s">
        <v>67</v>
      </c>
      <c r="D190" s="50" t="s">
        <v>19</v>
      </c>
      <c r="E190" s="51">
        <v>17.149999999999999</v>
      </c>
      <c r="F190" s="238">
        <v>3.47</v>
      </c>
      <c r="G190" s="47">
        <f t="shared" ref="G190:G196" si="45">TRUNC(E190*F190,2)</f>
        <v>59.51</v>
      </c>
      <c r="H190" s="59"/>
    </row>
    <row r="191" spans="1:14" s="6" customFormat="1" ht="69.95" customHeight="1" x14ac:dyDescent="0.2">
      <c r="A191" s="48" t="s">
        <v>397</v>
      </c>
      <c r="B191" s="204">
        <v>87535</v>
      </c>
      <c r="C191" s="63" t="s">
        <v>124</v>
      </c>
      <c r="D191" s="54" t="s">
        <v>19</v>
      </c>
      <c r="E191" s="46">
        <v>17.149999999999999</v>
      </c>
      <c r="F191" s="244">
        <v>30.17</v>
      </c>
      <c r="G191" s="47">
        <f t="shared" si="45"/>
        <v>517.41</v>
      </c>
      <c r="H191" s="59"/>
    </row>
    <row r="192" spans="1:14" s="70" customFormat="1" ht="60" customHeight="1" x14ac:dyDescent="0.2">
      <c r="A192" s="48" t="s">
        <v>398</v>
      </c>
      <c r="B192" s="217">
        <v>87682</v>
      </c>
      <c r="C192" s="68" t="s">
        <v>125</v>
      </c>
      <c r="D192" s="78" t="s">
        <v>19</v>
      </c>
      <c r="E192" s="79">
        <v>9.6300000000000008</v>
      </c>
      <c r="F192" s="244">
        <v>40.99</v>
      </c>
      <c r="G192" s="47">
        <f t="shared" si="45"/>
        <v>394.73</v>
      </c>
      <c r="H192" s="313"/>
      <c r="I192" s="314"/>
      <c r="J192" s="314"/>
      <c r="K192" s="314"/>
      <c r="L192" s="314"/>
      <c r="M192" s="314"/>
      <c r="N192" s="314"/>
    </row>
    <row r="193" spans="1:14" s="6" customFormat="1" ht="60" customHeight="1" x14ac:dyDescent="0.2">
      <c r="A193" s="48" t="s">
        <v>399</v>
      </c>
      <c r="B193" s="204">
        <v>98546</v>
      </c>
      <c r="C193" s="68" t="s">
        <v>77</v>
      </c>
      <c r="D193" s="54" t="s">
        <v>19</v>
      </c>
      <c r="E193" s="46">
        <v>26.77</v>
      </c>
      <c r="F193" s="244">
        <v>70.510000000000005</v>
      </c>
      <c r="G193" s="47">
        <f t="shared" si="45"/>
        <v>1887.55</v>
      </c>
      <c r="H193" s="59"/>
    </row>
    <row r="194" spans="1:14" s="6" customFormat="1" ht="60" customHeight="1" x14ac:dyDescent="0.2">
      <c r="A194" s="48" t="s">
        <v>400</v>
      </c>
      <c r="B194" s="217" t="s">
        <v>74</v>
      </c>
      <c r="C194" s="80" t="s">
        <v>228</v>
      </c>
      <c r="D194" s="78" t="s">
        <v>33</v>
      </c>
      <c r="E194" s="115">
        <v>3</v>
      </c>
      <c r="F194" s="244">
        <v>80.83</v>
      </c>
      <c r="G194" s="47">
        <f t="shared" si="45"/>
        <v>242.49</v>
      </c>
      <c r="H194" s="315"/>
      <c r="I194" s="316"/>
      <c r="J194" s="316"/>
      <c r="K194" s="316"/>
      <c r="L194" s="316"/>
      <c r="M194" s="316"/>
      <c r="N194" s="316"/>
    </row>
    <row r="195" spans="1:14" s="6" customFormat="1" ht="39.950000000000003" customHeight="1" x14ac:dyDescent="0.2">
      <c r="A195" s="48" t="s">
        <v>744</v>
      </c>
      <c r="B195" s="199">
        <v>98565</v>
      </c>
      <c r="C195" s="49" t="s">
        <v>75</v>
      </c>
      <c r="D195" s="50" t="s">
        <v>19</v>
      </c>
      <c r="E195" s="51">
        <v>9.6300000000000008</v>
      </c>
      <c r="F195" s="238">
        <v>40.81</v>
      </c>
      <c r="G195" s="47">
        <f t="shared" si="45"/>
        <v>393</v>
      </c>
      <c r="H195" s="62"/>
    </row>
    <row r="196" spans="1:14" s="6" customFormat="1" ht="39.950000000000003" customHeight="1" thickBot="1" x14ac:dyDescent="0.25">
      <c r="A196" s="48" t="s">
        <v>745</v>
      </c>
      <c r="B196" s="199">
        <v>98564</v>
      </c>
      <c r="C196" s="49" t="s">
        <v>76</v>
      </c>
      <c r="D196" s="50" t="s">
        <v>19</v>
      </c>
      <c r="E196" s="51">
        <v>17.149999999999999</v>
      </c>
      <c r="F196" s="238">
        <v>36.99</v>
      </c>
      <c r="G196" s="47">
        <f t="shared" si="45"/>
        <v>634.37</v>
      </c>
      <c r="H196" s="62"/>
    </row>
    <row r="197" spans="1:14" s="8" customFormat="1" ht="30" customHeight="1" thickBot="1" x14ac:dyDescent="0.25">
      <c r="A197" s="52" t="s">
        <v>746</v>
      </c>
      <c r="B197" s="202"/>
      <c r="C197" s="162" t="s">
        <v>401</v>
      </c>
      <c r="D197" s="161"/>
      <c r="E197" s="161"/>
      <c r="F197" s="246"/>
      <c r="G197" s="53">
        <f>SUM(G198:G200)</f>
        <v>423.40999999999997</v>
      </c>
      <c r="H197" s="61"/>
    </row>
    <row r="198" spans="1:14" s="70" customFormat="1" ht="60" customHeight="1" x14ac:dyDescent="0.2">
      <c r="A198" s="69" t="s">
        <v>747</v>
      </c>
      <c r="B198" s="217">
        <v>87682</v>
      </c>
      <c r="C198" s="68" t="s">
        <v>125</v>
      </c>
      <c r="D198" s="78" t="s">
        <v>19</v>
      </c>
      <c r="E198" s="79">
        <v>2.78</v>
      </c>
      <c r="F198" s="244">
        <v>40.99</v>
      </c>
      <c r="G198" s="47">
        <f t="shared" ref="G198:G200" si="46">TRUNC(E198*F198,2)</f>
        <v>113.95</v>
      </c>
      <c r="H198" s="313"/>
      <c r="I198" s="314"/>
      <c r="J198" s="314"/>
      <c r="K198" s="314"/>
      <c r="L198" s="314"/>
      <c r="M198" s="314"/>
      <c r="N198" s="314"/>
    </row>
    <row r="199" spans="1:14" s="6" customFormat="1" ht="60" customHeight="1" x14ac:dyDescent="0.2">
      <c r="A199" s="69" t="s">
        <v>748</v>
      </c>
      <c r="B199" s="204">
        <v>98546</v>
      </c>
      <c r="C199" s="68" t="s">
        <v>77</v>
      </c>
      <c r="D199" s="54" t="s">
        <v>19</v>
      </c>
      <c r="E199" s="46">
        <v>2.78</v>
      </c>
      <c r="F199" s="244">
        <v>70.510000000000005</v>
      </c>
      <c r="G199" s="47">
        <f t="shared" si="46"/>
        <v>196.01</v>
      </c>
      <c r="H199" s="59"/>
    </row>
    <row r="200" spans="1:14" s="6" customFormat="1" ht="39.950000000000003" customHeight="1" thickBot="1" x14ac:dyDescent="0.25">
      <c r="A200" s="69" t="s">
        <v>749</v>
      </c>
      <c r="B200" s="199">
        <v>98565</v>
      </c>
      <c r="C200" s="49" t="s">
        <v>75</v>
      </c>
      <c r="D200" s="50" t="s">
        <v>19</v>
      </c>
      <c r="E200" s="51">
        <v>2.78</v>
      </c>
      <c r="F200" s="238">
        <v>40.81</v>
      </c>
      <c r="G200" s="47">
        <f t="shared" si="46"/>
        <v>113.45</v>
      </c>
      <c r="H200" s="62"/>
    </row>
    <row r="201" spans="1:14" s="8" customFormat="1" ht="30" customHeight="1" thickBot="1" x14ac:dyDescent="0.25">
      <c r="A201" s="9">
        <v>17</v>
      </c>
      <c r="B201" s="198"/>
      <c r="C201" s="158" t="s">
        <v>78</v>
      </c>
      <c r="D201" s="159"/>
      <c r="E201" s="159"/>
      <c r="F201" s="247"/>
      <c r="G201" s="10">
        <f>SUM(G202:G206)</f>
        <v>20173.21</v>
      </c>
      <c r="H201" s="61"/>
    </row>
    <row r="202" spans="1:14" s="6" customFormat="1" ht="39.950000000000003" customHeight="1" x14ac:dyDescent="0.2">
      <c r="A202" s="73" t="s">
        <v>402</v>
      </c>
      <c r="B202" s="92">
        <v>100378</v>
      </c>
      <c r="C202" s="74" t="s">
        <v>232</v>
      </c>
      <c r="D202" s="75" t="s">
        <v>233</v>
      </c>
      <c r="E202" s="91">
        <v>787.54</v>
      </c>
      <c r="F202" s="238">
        <v>6.7</v>
      </c>
      <c r="G202" s="47">
        <f t="shared" ref="G202:G206" si="47">TRUNC(E202*F202,2)</f>
        <v>5276.51</v>
      </c>
      <c r="H202" s="315"/>
      <c r="I202" s="316"/>
      <c r="J202" s="316"/>
      <c r="K202" s="316"/>
      <c r="L202" s="316"/>
      <c r="M202" s="316"/>
      <c r="N202" s="316"/>
    </row>
    <row r="203" spans="1:14" s="6" customFormat="1" ht="60" customHeight="1" x14ac:dyDescent="0.2">
      <c r="A203" s="73" t="s">
        <v>405</v>
      </c>
      <c r="B203" s="204">
        <v>92580</v>
      </c>
      <c r="C203" s="63" t="s">
        <v>229</v>
      </c>
      <c r="D203" s="54" t="s">
        <v>19</v>
      </c>
      <c r="E203" s="46">
        <v>168.38</v>
      </c>
      <c r="F203" s="244">
        <v>29.26</v>
      </c>
      <c r="G203" s="47">
        <f t="shared" si="47"/>
        <v>4926.79</v>
      </c>
      <c r="H203" s="311"/>
      <c r="I203" s="312"/>
      <c r="J203" s="312"/>
      <c r="K203" s="312"/>
      <c r="L203" s="312"/>
      <c r="M203" s="312"/>
      <c r="N203" s="312"/>
    </row>
    <row r="204" spans="1:14" s="6" customFormat="1" ht="39.950000000000003" customHeight="1" x14ac:dyDescent="0.2">
      <c r="A204" s="73" t="s">
        <v>606</v>
      </c>
      <c r="B204" s="92">
        <v>94213</v>
      </c>
      <c r="C204" s="74" t="s">
        <v>403</v>
      </c>
      <c r="D204" s="75" t="s">
        <v>19</v>
      </c>
      <c r="E204" s="76">
        <v>168.38</v>
      </c>
      <c r="F204" s="238">
        <v>50.83</v>
      </c>
      <c r="G204" s="47">
        <f t="shared" si="47"/>
        <v>8558.75</v>
      </c>
      <c r="H204" s="311"/>
      <c r="I204" s="312"/>
      <c r="J204" s="312"/>
      <c r="K204" s="312"/>
      <c r="L204" s="312"/>
      <c r="M204" s="312"/>
      <c r="N204" s="312"/>
    </row>
    <row r="205" spans="1:14" s="6" customFormat="1" ht="39.950000000000003" customHeight="1" x14ac:dyDescent="0.2">
      <c r="A205" s="73" t="s">
        <v>607</v>
      </c>
      <c r="B205" s="92" t="s">
        <v>231</v>
      </c>
      <c r="C205" s="74" t="s">
        <v>404</v>
      </c>
      <c r="D205" s="75" t="s">
        <v>48</v>
      </c>
      <c r="E205" s="76">
        <v>15.1</v>
      </c>
      <c r="F205" s="238">
        <v>33.450000000000003</v>
      </c>
      <c r="G205" s="47">
        <f t="shared" si="47"/>
        <v>505.09</v>
      </c>
      <c r="H205" s="311"/>
      <c r="I205" s="312"/>
      <c r="J205" s="312"/>
      <c r="K205" s="312"/>
      <c r="L205" s="312"/>
      <c r="M205" s="312"/>
      <c r="N205" s="312"/>
    </row>
    <row r="206" spans="1:14" s="6" customFormat="1" ht="39.950000000000003" customHeight="1" thickBot="1" x14ac:dyDescent="0.25">
      <c r="A206" s="73" t="s">
        <v>754</v>
      </c>
      <c r="B206" s="92" t="s">
        <v>226</v>
      </c>
      <c r="C206" s="74" t="s">
        <v>230</v>
      </c>
      <c r="D206" s="75" t="s">
        <v>48</v>
      </c>
      <c r="E206" s="76">
        <v>22.8</v>
      </c>
      <c r="F206" s="230">
        <v>39.74</v>
      </c>
      <c r="G206" s="47">
        <f t="shared" si="47"/>
        <v>906.07</v>
      </c>
      <c r="H206" s="311"/>
      <c r="I206" s="312"/>
      <c r="J206" s="312"/>
      <c r="K206" s="312"/>
      <c r="L206" s="312"/>
      <c r="M206" s="312"/>
      <c r="N206" s="312"/>
    </row>
    <row r="207" spans="1:14" s="8" customFormat="1" ht="30" customHeight="1" thickBot="1" x14ac:dyDescent="0.25">
      <c r="A207" s="9">
        <v>18</v>
      </c>
      <c r="B207" s="198"/>
      <c r="C207" s="158" t="s">
        <v>79</v>
      </c>
      <c r="D207" s="159"/>
      <c r="E207" s="159"/>
      <c r="F207" s="247"/>
      <c r="G207" s="10">
        <f>G208+G213+G220+G230+G227</f>
        <v>76351.62999999999</v>
      </c>
      <c r="H207" s="61"/>
    </row>
    <row r="208" spans="1:14" s="8" customFormat="1" ht="30" customHeight="1" thickBot="1" x14ac:dyDescent="0.25">
      <c r="A208" s="52" t="s">
        <v>406</v>
      </c>
      <c r="B208" s="202"/>
      <c r="C208" s="162" t="s">
        <v>81</v>
      </c>
      <c r="D208" s="161"/>
      <c r="E208" s="161"/>
      <c r="F208" s="246"/>
      <c r="G208" s="53">
        <f>SUM(G209:G212)</f>
        <v>31479.649999999998</v>
      </c>
      <c r="H208" s="61"/>
    </row>
    <row r="209" spans="1:14" s="6" customFormat="1" ht="39.950000000000003" customHeight="1" x14ac:dyDescent="0.2">
      <c r="A209" s="48" t="s">
        <v>755</v>
      </c>
      <c r="B209" s="92" t="s">
        <v>234</v>
      </c>
      <c r="C209" s="74" t="s">
        <v>918</v>
      </c>
      <c r="D209" s="75" t="s">
        <v>22</v>
      </c>
      <c r="E209" s="91">
        <v>11.58</v>
      </c>
      <c r="F209" s="238">
        <v>626.4</v>
      </c>
      <c r="G209" s="47">
        <f t="shared" ref="G209:G212" si="48">TRUNC(E209*F209,2)</f>
        <v>7253.71</v>
      </c>
      <c r="H209" s="315"/>
      <c r="I209" s="316"/>
      <c r="J209" s="316"/>
      <c r="K209" s="316"/>
      <c r="L209" s="316"/>
      <c r="M209" s="316"/>
      <c r="N209" s="316"/>
    </row>
    <row r="210" spans="1:14" s="6" customFormat="1" ht="60" customHeight="1" x14ac:dyDescent="0.2">
      <c r="A210" s="48" t="s">
        <v>756</v>
      </c>
      <c r="B210" s="204">
        <v>87680</v>
      </c>
      <c r="C210" s="68" t="s">
        <v>80</v>
      </c>
      <c r="D210" s="54" t="s">
        <v>19</v>
      </c>
      <c r="E210" s="46">
        <v>165.5</v>
      </c>
      <c r="F210" s="244">
        <v>37.89</v>
      </c>
      <c r="G210" s="47">
        <f t="shared" si="48"/>
        <v>6270.79</v>
      </c>
      <c r="H210" s="315"/>
      <c r="I210" s="316"/>
      <c r="J210" s="316"/>
      <c r="K210" s="316"/>
      <c r="L210" s="316"/>
      <c r="M210" s="316"/>
      <c r="N210" s="316"/>
    </row>
    <row r="211" spans="1:14" s="6" customFormat="1" ht="39.950000000000003" customHeight="1" x14ac:dyDescent="0.2">
      <c r="A211" s="48" t="s">
        <v>757</v>
      </c>
      <c r="B211" s="199">
        <v>87262</v>
      </c>
      <c r="C211" s="68" t="s">
        <v>565</v>
      </c>
      <c r="D211" s="54" t="s">
        <v>19</v>
      </c>
      <c r="E211" s="46">
        <v>154.35</v>
      </c>
      <c r="F211" s="228">
        <v>113.74</v>
      </c>
      <c r="G211" s="47">
        <f t="shared" si="48"/>
        <v>17555.759999999998</v>
      </c>
      <c r="H211" s="318"/>
      <c r="I211" s="316"/>
      <c r="J211" s="316"/>
      <c r="K211" s="316"/>
      <c r="L211" s="316"/>
      <c r="M211" s="316"/>
      <c r="N211" s="316"/>
    </row>
    <row r="212" spans="1:14" s="6" customFormat="1" ht="39.950000000000003" customHeight="1" thickBot="1" x14ac:dyDescent="0.25">
      <c r="A212" s="48" t="s">
        <v>758</v>
      </c>
      <c r="B212" s="92">
        <v>87251</v>
      </c>
      <c r="C212" s="74" t="s">
        <v>774</v>
      </c>
      <c r="D212" s="78" t="s">
        <v>19</v>
      </c>
      <c r="E212" s="76">
        <v>11.15</v>
      </c>
      <c r="F212" s="238">
        <v>35.82</v>
      </c>
      <c r="G212" s="47">
        <f t="shared" si="48"/>
        <v>399.39</v>
      </c>
      <c r="H212" s="311"/>
      <c r="I212" s="312"/>
      <c r="J212" s="312"/>
      <c r="K212" s="312"/>
      <c r="L212" s="312"/>
      <c r="M212" s="312"/>
      <c r="N212" s="312"/>
    </row>
    <row r="213" spans="1:14" s="8" customFormat="1" ht="30" customHeight="1" thickBot="1" x14ac:dyDescent="0.25">
      <c r="A213" s="52" t="s">
        <v>408</v>
      </c>
      <c r="B213" s="202"/>
      <c r="C213" s="162" t="s">
        <v>513</v>
      </c>
      <c r="D213" s="161"/>
      <c r="E213" s="161"/>
      <c r="F213" s="246"/>
      <c r="G213" s="53">
        <f>SUM(G214:G219)</f>
        <v>2725.83</v>
      </c>
      <c r="H213" s="61"/>
    </row>
    <row r="214" spans="1:14" s="70" customFormat="1" ht="39.950000000000003" customHeight="1" x14ac:dyDescent="0.2">
      <c r="A214" s="73" t="s">
        <v>759</v>
      </c>
      <c r="B214" s="217">
        <v>93358</v>
      </c>
      <c r="C214" s="74" t="s">
        <v>409</v>
      </c>
      <c r="D214" s="75" t="s">
        <v>22</v>
      </c>
      <c r="E214" s="76">
        <v>1.17</v>
      </c>
      <c r="F214" s="238">
        <v>58.74</v>
      </c>
      <c r="G214" s="47">
        <f t="shared" ref="G214:G219" si="49">TRUNC(E214*F214,2)</f>
        <v>68.72</v>
      </c>
      <c r="H214" s="311"/>
      <c r="I214" s="312"/>
      <c r="J214" s="312"/>
      <c r="K214" s="312"/>
      <c r="L214" s="312"/>
      <c r="M214" s="312"/>
      <c r="N214" s="312"/>
    </row>
    <row r="215" spans="1:14" s="6" customFormat="1" ht="60" customHeight="1" x14ac:dyDescent="0.2">
      <c r="A215" s="73" t="s">
        <v>760</v>
      </c>
      <c r="B215" s="92" t="s">
        <v>514</v>
      </c>
      <c r="C215" s="68" t="s">
        <v>515</v>
      </c>
      <c r="D215" s="78" t="s">
        <v>19</v>
      </c>
      <c r="E215" s="79">
        <v>3.9</v>
      </c>
      <c r="F215" s="244">
        <v>107.25</v>
      </c>
      <c r="G215" s="47">
        <f t="shared" si="49"/>
        <v>418.27</v>
      </c>
      <c r="H215" s="311"/>
      <c r="I215" s="312"/>
      <c r="J215" s="312"/>
      <c r="K215" s="312"/>
      <c r="L215" s="312"/>
      <c r="M215" s="312"/>
      <c r="N215" s="312"/>
    </row>
    <row r="216" spans="1:14" s="70" customFormat="1" ht="39.950000000000003" customHeight="1" x14ac:dyDescent="0.2">
      <c r="A216" s="73" t="s">
        <v>761</v>
      </c>
      <c r="B216" s="92" t="s">
        <v>504</v>
      </c>
      <c r="C216" s="74" t="s">
        <v>506</v>
      </c>
      <c r="D216" s="75" t="s">
        <v>22</v>
      </c>
      <c r="E216" s="91">
        <v>4.71</v>
      </c>
      <c r="F216" s="238">
        <v>47.39</v>
      </c>
      <c r="G216" s="47">
        <f t="shared" si="49"/>
        <v>223.2</v>
      </c>
      <c r="H216" s="315"/>
      <c r="I216" s="316"/>
      <c r="J216" s="316"/>
      <c r="K216" s="316"/>
      <c r="L216" s="316"/>
      <c r="M216" s="316"/>
      <c r="N216" s="316"/>
    </row>
    <row r="217" spans="1:14" s="6" customFormat="1" ht="39.950000000000003" customHeight="1" x14ac:dyDescent="0.2">
      <c r="A217" s="73" t="s">
        <v>762</v>
      </c>
      <c r="B217" s="92" t="s">
        <v>234</v>
      </c>
      <c r="C217" s="74" t="s">
        <v>407</v>
      </c>
      <c r="D217" s="75" t="s">
        <v>22</v>
      </c>
      <c r="E217" s="76">
        <v>0.94</v>
      </c>
      <c r="F217" s="238">
        <v>626.4</v>
      </c>
      <c r="G217" s="47">
        <f t="shared" si="49"/>
        <v>588.80999999999995</v>
      </c>
      <c r="H217" s="311"/>
      <c r="I217" s="312"/>
      <c r="J217" s="312"/>
      <c r="K217" s="312"/>
      <c r="L217" s="312"/>
      <c r="M217" s="312"/>
      <c r="N217" s="312"/>
    </row>
    <row r="218" spans="1:14" s="6" customFormat="1" ht="60" customHeight="1" x14ac:dyDescent="0.2">
      <c r="A218" s="73" t="s">
        <v>763</v>
      </c>
      <c r="B218" s="204">
        <v>87680</v>
      </c>
      <c r="C218" s="68" t="s">
        <v>80</v>
      </c>
      <c r="D218" s="54" t="s">
        <v>19</v>
      </c>
      <c r="E218" s="46">
        <v>9.41</v>
      </c>
      <c r="F218" s="244">
        <v>37.89</v>
      </c>
      <c r="G218" s="47">
        <f t="shared" si="49"/>
        <v>356.54</v>
      </c>
      <c r="H218" s="311"/>
      <c r="I218" s="312"/>
      <c r="J218" s="312"/>
      <c r="K218" s="312"/>
      <c r="L218" s="312"/>
      <c r="M218" s="312"/>
      <c r="N218" s="312"/>
    </row>
    <row r="219" spans="1:14" s="6" customFormat="1" ht="39.950000000000003" customHeight="1" thickBot="1" x14ac:dyDescent="0.25">
      <c r="A219" s="73" t="s">
        <v>764</v>
      </c>
      <c r="B219" s="199">
        <v>87262</v>
      </c>
      <c r="C219" s="68" t="s">
        <v>565</v>
      </c>
      <c r="D219" s="78" t="s">
        <v>19</v>
      </c>
      <c r="E219" s="79">
        <v>9.41</v>
      </c>
      <c r="F219" s="244">
        <v>113.74</v>
      </c>
      <c r="G219" s="47">
        <f t="shared" si="49"/>
        <v>1070.29</v>
      </c>
      <c r="H219" s="311"/>
      <c r="I219" s="317"/>
      <c r="J219" s="317"/>
      <c r="K219" s="317"/>
      <c r="L219" s="317"/>
      <c r="M219" s="317"/>
      <c r="N219" s="317"/>
    </row>
    <row r="220" spans="1:14" s="8" customFormat="1" ht="30" customHeight="1" thickBot="1" x14ac:dyDescent="0.25">
      <c r="A220" s="52" t="s">
        <v>765</v>
      </c>
      <c r="B220" s="202"/>
      <c r="C220" s="162" t="s">
        <v>921</v>
      </c>
      <c r="D220" s="161"/>
      <c r="E220" s="161"/>
      <c r="F220" s="246"/>
      <c r="G220" s="53">
        <f>SUM(G221:G226)</f>
        <v>6764.34</v>
      </c>
      <c r="H220" s="61"/>
    </row>
    <row r="221" spans="1:14" s="70" customFormat="1" ht="39.950000000000003" customHeight="1" x14ac:dyDescent="0.2">
      <c r="A221" s="73" t="s">
        <v>766</v>
      </c>
      <c r="B221" s="217">
        <v>93358</v>
      </c>
      <c r="C221" s="74" t="s">
        <v>409</v>
      </c>
      <c r="D221" s="75" t="s">
        <v>22</v>
      </c>
      <c r="E221" s="76">
        <v>5.64</v>
      </c>
      <c r="F221" s="238">
        <v>58.74</v>
      </c>
      <c r="G221" s="47">
        <f t="shared" ref="G221:G226" si="50">TRUNC(E221*F221,2)</f>
        <v>331.29</v>
      </c>
      <c r="H221" s="311"/>
      <c r="I221" s="312"/>
      <c r="J221" s="312"/>
      <c r="K221" s="312"/>
      <c r="L221" s="312"/>
      <c r="M221" s="312"/>
      <c r="N221" s="312"/>
    </row>
    <row r="222" spans="1:14" s="6" customFormat="1" ht="60" customHeight="1" x14ac:dyDescent="0.2">
      <c r="A222" s="73" t="s">
        <v>767</v>
      </c>
      <c r="B222" s="92" t="s">
        <v>514</v>
      </c>
      <c r="C222" s="68" t="s">
        <v>515</v>
      </c>
      <c r="D222" s="78" t="s">
        <v>19</v>
      </c>
      <c r="E222" s="79">
        <v>28.2</v>
      </c>
      <c r="F222" s="244">
        <v>107.25</v>
      </c>
      <c r="G222" s="47">
        <f t="shared" si="50"/>
        <v>3024.45</v>
      </c>
      <c r="H222" s="311"/>
      <c r="I222" s="312"/>
      <c r="J222" s="312"/>
      <c r="K222" s="312"/>
      <c r="L222" s="312"/>
      <c r="M222" s="312"/>
      <c r="N222" s="312"/>
    </row>
    <row r="223" spans="1:14" s="70" customFormat="1" ht="39.950000000000003" customHeight="1" x14ac:dyDescent="0.2">
      <c r="A223" s="73" t="s">
        <v>768</v>
      </c>
      <c r="B223" s="92" t="s">
        <v>504</v>
      </c>
      <c r="C223" s="74" t="s">
        <v>506</v>
      </c>
      <c r="D223" s="75" t="s">
        <v>22</v>
      </c>
      <c r="E223" s="91">
        <v>14.1</v>
      </c>
      <c r="F223" s="238">
        <v>47.39</v>
      </c>
      <c r="G223" s="47">
        <f t="shared" si="50"/>
        <v>668.19</v>
      </c>
      <c r="H223" s="315"/>
      <c r="I223" s="316"/>
      <c r="J223" s="316"/>
      <c r="K223" s="316"/>
      <c r="L223" s="316"/>
      <c r="M223" s="316"/>
      <c r="N223" s="316"/>
    </row>
    <row r="224" spans="1:14" s="6" customFormat="1" ht="39.950000000000003" customHeight="1" x14ac:dyDescent="0.2">
      <c r="A224" s="73" t="s">
        <v>769</v>
      </c>
      <c r="B224" s="199">
        <v>94990</v>
      </c>
      <c r="C224" s="49" t="s">
        <v>82</v>
      </c>
      <c r="D224" s="50" t="s">
        <v>22</v>
      </c>
      <c r="E224" s="90">
        <v>2.35</v>
      </c>
      <c r="F224" s="238">
        <v>698.62</v>
      </c>
      <c r="G224" s="47">
        <f t="shared" si="50"/>
        <v>1641.75</v>
      </c>
      <c r="H224" s="311"/>
      <c r="I224" s="317"/>
      <c r="J224" s="317"/>
      <c r="K224" s="317"/>
      <c r="L224" s="317"/>
      <c r="M224" s="317"/>
      <c r="N224" s="317"/>
    </row>
    <row r="225" spans="1:14" s="6" customFormat="1" ht="60" customHeight="1" x14ac:dyDescent="0.2">
      <c r="A225" s="73" t="s">
        <v>770</v>
      </c>
      <c r="B225" s="92">
        <v>87894</v>
      </c>
      <c r="C225" s="68" t="s">
        <v>410</v>
      </c>
      <c r="D225" s="78" t="s">
        <v>19</v>
      </c>
      <c r="E225" s="79">
        <v>28.2</v>
      </c>
      <c r="F225" s="244">
        <v>5.28</v>
      </c>
      <c r="G225" s="47">
        <f t="shared" si="50"/>
        <v>148.88999999999999</v>
      </c>
      <c r="H225" s="311"/>
      <c r="I225" s="317"/>
      <c r="J225" s="317"/>
      <c r="K225" s="317"/>
      <c r="L225" s="317"/>
      <c r="M225" s="317"/>
      <c r="N225" s="317"/>
    </row>
    <row r="226" spans="1:14" s="6" customFormat="1" ht="60" customHeight="1" thickBot="1" x14ac:dyDescent="0.25">
      <c r="A226" s="73" t="s">
        <v>771</v>
      </c>
      <c r="B226" s="204">
        <v>87529</v>
      </c>
      <c r="C226" s="63" t="s">
        <v>59</v>
      </c>
      <c r="D226" s="54" t="s">
        <v>19</v>
      </c>
      <c r="E226" s="46">
        <v>28.2</v>
      </c>
      <c r="F226" s="244">
        <v>33.68</v>
      </c>
      <c r="G226" s="47">
        <f t="shared" si="50"/>
        <v>949.77</v>
      </c>
      <c r="H226" s="59"/>
    </row>
    <row r="227" spans="1:14" s="8" customFormat="1" ht="30" customHeight="1" thickBot="1" x14ac:dyDescent="0.25">
      <c r="A227" s="52" t="s">
        <v>772</v>
      </c>
      <c r="B227" s="202"/>
      <c r="C227" s="162" t="s">
        <v>922</v>
      </c>
      <c r="D227" s="161"/>
      <c r="E227" s="161"/>
      <c r="F227" s="246"/>
      <c r="G227" s="53">
        <f>SUM(G228:G229)</f>
        <v>23593.3</v>
      </c>
      <c r="H227" s="61"/>
    </row>
    <row r="228" spans="1:14" s="70" customFormat="1" ht="39.950000000000003" customHeight="1" x14ac:dyDescent="0.2">
      <c r="A228" s="73" t="s">
        <v>773</v>
      </c>
      <c r="B228" s="92" t="s">
        <v>928</v>
      </c>
      <c r="C228" s="74" t="s">
        <v>927</v>
      </c>
      <c r="D228" s="75" t="s">
        <v>19</v>
      </c>
      <c r="E228" s="76">
        <v>348.07</v>
      </c>
      <c r="F228" s="230">
        <v>4.9000000000000004</v>
      </c>
      <c r="G228" s="47">
        <f t="shared" ref="G228:G229" si="51">TRUNC(E228*F228,2)</f>
        <v>1705.54</v>
      </c>
      <c r="H228" s="315"/>
      <c r="I228" s="316"/>
      <c r="J228" s="316"/>
      <c r="K228" s="316"/>
      <c r="L228" s="316"/>
      <c r="M228" s="316"/>
      <c r="N228" s="316"/>
    </row>
    <row r="229" spans="1:14" s="221" customFormat="1" ht="39.950000000000003" customHeight="1" thickBot="1" x14ac:dyDescent="0.25">
      <c r="A229" s="73" t="s">
        <v>920</v>
      </c>
      <c r="B229" s="92">
        <v>94990</v>
      </c>
      <c r="C229" s="117" t="s">
        <v>1014</v>
      </c>
      <c r="D229" s="92" t="s">
        <v>22</v>
      </c>
      <c r="E229" s="91">
        <v>31.33</v>
      </c>
      <c r="F229" s="230">
        <v>698.62</v>
      </c>
      <c r="G229" s="47">
        <f t="shared" si="51"/>
        <v>21887.759999999998</v>
      </c>
      <c r="H229" s="315"/>
      <c r="I229" s="316"/>
      <c r="J229" s="316"/>
      <c r="K229" s="316"/>
      <c r="L229" s="316"/>
      <c r="M229" s="316"/>
      <c r="N229" s="316"/>
    </row>
    <row r="230" spans="1:14" s="8" customFormat="1" ht="30" customHeight="1" thickBot="1" x14ac:dyDescent="0.25">
      <c r="A230" s="52" t="s">
        <v>924</v>
      </c>
      <c r="B230" s="202"/>
      <c r="C230" s="162" t="s">
        <v>923</v>
      </c>
      <c r="D230" s="161"/>
      <c r="E230" s="161"/>
      <c r="F230" s="246"/>
      <c r="G230" s="53">
        <f>SUM(G231:G232)</f>
        <v>11788.509999999998</v>
      </c>
      <c r="H230" s="61"/>
    </row>
    <row r="231" spans="1:14" s="70" customFormat="1" ht="39.950000000000003" customHeight="1" x14ac:dyDescent="0.2">
      <c r="A231" s="73" t="s">
        <v>925</v>
      </c>
      <c r="B231" s="92" t="s">
        <v>928</v>
      </c>
      <c r="C231" s="74" t="s">
        <v>927</v>
      </c>
      <c r="D231" s="75" t="s">
        <v>19</v>
      </c>
      <c r="E231" s="76">
        <v>116.88</v>
      </c>
      <c r="F231" s="230">
        <v>4.9000000000000004</v>
      </c>
      <c r="G231" s="47">
        <f t="shared" ref="G231:G232" si="52">TRUNC(E231*F231,2)</f>
        <v>572.71</v>
      </c>
      <c r="H231" s="315"/>
      <c r="I231" s="316"/>
      <c r="J231" s="316"/>
      <c r="K231" s="316"/>
      <c r="L231" s="316"/>
      <c r="M231" s="316"/>
      <c r="N231" s="316"/>
    </row>
    <row r="232" spans="1:14" s="6" customFormat="1" ht="60" customHeight="1" thickBot="1" x14ac:dyDescent="0.25">
      <c r="A232" s="73" t="s">
        <v>926</v>
      </c>
      <c r="B232" s="204">
        <v>94996</v>
      </c>
      <c r="C232" s="63" t="s">
        <v>919</v>
      </c>
      <c r="D232" s="54" t="s">
        <v>19</v>
      </c>
      <c r="E232" s="46">
        <v>116.88</v>
      </c>
      <c r="F232" s="244">
        <v>95.96</v>
      </c>
      <c r="G232" s="47">
        <f t="shared" si="52"/>
        <v>11215.8</v>
      </c>
      <c r="H232" s="315"/>
      <c r="I232" s="316"/>
      <c r="J232" s="316"/>
      <c r="K232" s="316"/>
      <c r="L232" s="316"/>
      <c r="M232" s="316"/>
      <c r="N232" s="316"/>
    </row>
    <row r="233" spans="1:14" s="8" customFormat="1" ht="30" customHeight="1" thickBot="1" x14ac:dyDescent="0.25">
      <c r="A233" s="9">
        <v>19</v>
      </c>
      <c r="B233" s="198"/>
      <c r="C233" s="158" t="s">
        <v>87</v>
      </c>
      <c r="D233" s="159"/>
      <c r="E233" s="159"/>
      <c r="F233" s="247"/>
      <c r="G233" s="10">
        <f>SUM(G234:G235)</f>
        <v>1638.01</v>
      </c>
      <c r="H233" s="61"/>
    </row>
    <row r="234" spans="1:14" s="6" customFormat="1" ht="39.950000000000003" customHeight="1" x14ac:dyDescent="0.2">
      <c r="A234" s="48" t="s">
        <v>411</v>
      </c>
      <c r="B234" s="92" t="s">
        <v>611</v>
      </c>
      <c r="C234" s="82" t="s">
        <v>612</v>
      </c>
      <c r="D234" s="75" t="s">
        <v>48</v>
      </c>
      <c r="E234" s="51">
        <v>120</v>
      </c>
      <c r="F234" s="230">
        <v>12.88</v>
      </c>
      <c r="G234" s="47">
        <f t="shared" ref="G234:G235" si="53">TRUNC(E234*F234,2)</f>
        <v>1545.6</v>
      </c>
      <c r="H234" s="315"/>
      <c r="I234" s="316"/>
      <c r="J234" s="316"/>
      <c r="K234" s="316"/>
      <c r="L234" s="316"/>
      <c r="M234" s="316"/>
      <c r="N234" s="316"/>
    </row>
    <row r="235" spans="1:14" s="6" customFormat="1" ht="39.950000000000003" customHeight="1" thickBot="1" x14ac:dyDescent="0.25">
      <c r="A235" s="48" t="s">
        <v>775</v>
      </c>
      <c r="B235" s="199">
        <v>88649</v>
      </c>
      <c r="C235" s="49" t="s">
        <v>412</v>
      </c>
      <c r="D235" s="50" t="s">
        <v>48</v>
      </c>
      <c r="E235" s="90">
        <v>15.3</v>
      </c>
      <c r="F235" s="238">
        <v>6.04</v>
      </c>
      <c r="G235" s="47">
        <f t="shared" si="53"/>
        <v>92.41</v>
      </c>
      <c r="H235" s="311"/>
      <c r="I235" s="317"/>
      <c r="J235" s="317"/>
      <c r="K235" s="317"/>
      <c r="L235" s="317"/>
      <c r="M235" s="317"/>
      <c r="N235" s="317"/>
    </row>
    <row r="236" spans="1:14" s="8" customFormat="1" ht="30" customHeight="1" thickBot="1" x14ac:dyDescent="0.25">
      <c r="A236" s="9">
        <v>20</v>
      </c>
      <c r="B236" s="198"/>
      <c r="C236" s="158" t="s">
        <v>83</v>
      </c>
      <c r="D236" s="159"/>
      <c r="E236" s="159"/>
      <c r="F236" s="247"/>
      <c r="G236" s="10">
        <f>G237</f>
        <v>10762.82</v>
      </c>
      <c r="H236" s="61"/>
    </row>
    <row r="237" spans="1:14" s="55" customFormat="1" ht="60" customHeight="1" thickBot="1" x14ac:dyDescent="0.25">
      <c r="A237" s="69" t="s">
        <v>413</v>
      </c>
      <c r="B237" s="217" t="s">
        <v>567</v>
      </c>
      <c r="C237" s="80" t="s">
        <v>84</v>
      </c>
      <c r="D237" s="78" t="s">
        <v>19</v>
      </c>
      <c r="E237" s="79">
        <v>154.35</v>
      </c>
      <c r="F237" s="228">
        <v>69.73</v>
      </c>
      <c r="G237" s="47">
        <f t="shared" ref="G237" si="54">TRUNC(E237*F237,2)</f>
        <v>10762.82</v>
      </c>
      <c r="H237" s="311"/>
      <c r="I237" s="312"/>
      <c r="J237" s="312"/>
      <c r="K237" s="312"/>
      <c r="L237" s="312"/>
      <c r="M237" s="312"/>
      <c r="N237" s="312"/>
    </row>
    <row r="238" spans="1:14" s="8" customFormat="1" ht="30" customHeight="1" thickBot="1" x14ac:dyDescent="0.25">
      <c r="A238" s="9">
        <v>21</v>
      </c>
      <c r="B238" s="198"/>
      <c r="C238" s="158" t="s">
        <v>88</v>
      </c>
      <c r="D238" s="159"/>
      <c r="E238" s="159"/>
      <c r="F238" s="247"/>
      <c r="G238" s="10">
        <f>G239+G242+G244</f>
        <v>18314.45</v>
      </c>
      <c r="H238" s="61"/>
    </row>
    <row r="239" spans="1:14" s="8" customFormat="1" ht="30" customHeight="1" thickBot="1" x14ac:dyDescent="0.25">
      <c r="A239" s="52" t="s">
        <v>414</v>
      </c>
      <c r="B239" s="202"/>
      <c r="C239" s="162" t="s">
        <v>89</v>
      </c>
      <c r="D239" s="161"/>
      <c r="E239" s="161"/>
      <c r="F239" s="246"/>
      <c r="G239" s="53">
        <f>SUM(G240:G241)</f>
        <v>10602.17</v>
      </c>
      <c r="H239" s="61"/>
    </row>
    <row r="240" spans="1:14" s="6" customFormat="1" ht="60" customHeight="1" x14ac:dyDescent="0.2">
      <c r="A240" s="44" t="s">
        <v>417</v>
      </c>
      <c r="B240" s="204">
        <v>91338</v>
      </c>
      <c r="C240" s="68" t="s">
        <v>415</v>
      </c>
      <c r="D240" s="54" t="s">
        <v>19</v>
      </c>
      <c r="E240" s="46">
        <v>18.18</v>
      </c>
      <c r="F240" s="244">
        <v>528.26</v>
      </c>
      <c r="G240" s="47">
        <f t="shared" ref="G240:G241" si="55">TRUNC(E240*F240,2)</f>
        <v>9603.76</v>
      </c>
      <c r="H240" s="311"/>
      <c r="I240" s="312"/>
      <c r="J240" s="312"/>
      <c r="K240" s="312"/>
      <c r="L240" s="312"/>
      <c r="M240" s="312"/>
      <c r="N240" s="312"/>
    </row>
    <row r="241" spans="1:14" s="6" customFormat="1" ht="60" customHeight="1" thickBot="1" x14ac:dyDescent="0.25">
      <c r="A241" s="44" t="s">
        <v>418</v>
      </c>
      <c r="B241" s="204">
        <v>91338</v>
      </c>
      <c r="C241" s="68" t="s">
        <v>416</v>
      </c>
      <c r="D241" s="54" t="s">
        <v>19</v>
      </c>
      <c r="E241" s="46">
        <v>1.89</v>
      </c>
      <c r="F241" s="244">
        <v>528.26</v>
      </c>
      <c r="G241" s="47">
        <f t="shared" si="55"/>
        <v>998.41</v>
      </c>
      <c r="H241" s="311"/>
      <c r="I241" s="312"/>
      <c r="J241" s="312"/>
      <c r="K241" s="312"/>
      <c r="L241" s="312"/>
      <c r="M241" s="312"/>
      <c r="N241" s="312"/>
    </row>
    <row r="242" spans="1:14" s="8" customFormat="1" ht="30" customHeight="1" thickBot="1" x14ac:dyDescent="0.25">
      <c r="A242" s="52" t="s">
        <v>776</v>
      </c>
      <c r="B242" s="202"/>
      <c r="C242" s="162" t="s">
        <v>236</v>
      </c>
      <c r="D242" s="161"/>
      <c r="E242" s="161"/>
      <c r="F242" s="246"/>
      <c r="G242" s="53">
        <f>G243</f>
        <v>7473.97</v>
      </c>
      <c r="H242" s="61"/>
    </row>
    <row r="243" spans="1:14" s="55" customFormat="1" ht="60" customHeight="1" thickBot="1" x14ac:dyDescent="0.25">
      <c r="A243" s="69" t="s">
        <v>777</v>
      </c>
      <c r="B243" s="217" t="s">
        <v>419</v>
      </c>
      <c r="C243" s="80" t="s">
        <v>420</v>
      </c>
      <c r="D243" s="78" t="s">
        <v>19</v>
      </c>
      <c r="E243" s="79">
        <v>9.8000000000000007</v>
      </c>
      <c r="F243" s="228">
        <v>762.65</v>
      </c>
      <c r="G243" s="47">
        <f t="shared" ref="G243" si="56">TRUNC(E243*F243,2)</f>
        <v>7473.97</v>
      </c>
      <c r="H243" s="311"/>
      <c r="I243" s="312"/>
      <c r="J243" s="312"/>
      <c r="K243" s="312"/>
      <c r="L243" s="312"/>
      <c r="M243" s="312"/>
      <c r="N243" s="312"/>
    </row>
    <row r="244" spans="1:14" s="8" customFormat="1" ht="30" customHeight="1" thickBot="1" x14ac:dyDescent="0.25">
      <c r="A244" s="52" t="s">
        <v>778</v>
      </c>
      <c r="B244" s="202"/>
      <c r="C244" s="162" t="s">
        <v>170</v>
      </c>
      <c r="D244" s="161"/>
      <c r="E244" s="161"/>
      <c r="F244" s="246"/>
      <c r="G244" s="53">
        <f>G245</f>
        <v>238.31</v>
      </c>
      <c r="H244" s="61"/>
    </row>
    <row r="245" spans="1:14" s="6" customFormat="1" ht="39.950000000000003" customHeight="1" thickBot="1" x14ac:dyDescent="0.25">
      <c r="A245" s="48" t="s">
        <v>779</v>
      </c>
      <c r="B245" s="199" t="s">
        <v>171</v>
      </c>
      <c r="C245" s="49" t="s">
        <v>172</v>
      </c>
      <c r="D245" s="50" t="s">
        <v>19</v>
      </c>
      <c r="E245" s="51">
        <v>0.95</v>
      </c>
      <c r="F245" s="230">
        <v>250.86</v>
      </c>
      <c r="G245" s="47">
        <f t="shared" ref="G245" si="57">TRUNC(E245*F245,2)</f>
        <v>238.31</v>
      </c>
      <c r="H245" s="311"/>
      <c r="I245" s="312"/>
      <c r="J245" s="312"/>
      <c r="K245" s="312"/>
      <c r="L245" s="312"/>
      <c r="M245" s="312"/>
      <c r="N245" s="312"/>
    </row>
    <row r="246" spans="1:14" s="8" customFormat="1" ht="30" customHeight="1" thickBot="1" x14ac:dyDescent="0.25">
      <c r="A246" s="9">
        <v>22</v>
      </c>
      <c r="B246" s="198"/>
      <c r="C246" s="158" t="s">
        <v>96</v>
      </c>
      <c r="D246" s="159"/>
      <c r="E246" s="159"/>
      <c r="F246" s="247"/>
      <c r="G246" s="10">
        <f>G247</f>
        <v>3794.28</v>
      </c>
      <c r="H246" s="61"/>
    </row>
    <row r="247" spans="1:14" s="8" customFormat="1" ht="30" customHeight="1" thickBot="1" x14ac:dyDescent="0.25">
      <c r="A247" s="52" t="s">
        <v>421</v>
      </c>
      <c r="B247" s="202"/>
      <c r="C247" s="162" t="s">
        <v>90</v>
      </c>
      <c r="D247" s="161"/>
      <c r="E247" s="161"/>
      <c r="F247" s="246"/>
      <c r="G247" s="53">
        <f>SUM(G248:G250)</f>
        <v>3794.28</v>
      </c>
      <c r="H247" s="61"/>
    </row>
    <row r="248" spans="1:14" s="6" customFormat="1" ht="39.950000000000003" customHeight="1" x14ac:dyDescent="0.2">
      <c r="A248" s="48" t="s">
        <v>422</v>
      </c>
      <c r="B248" s="199" t="s">
        <v>91</v>
      </c>
      <c r="C248" s="49" t="s">
        <v>425</v>
      </c>
      <c r="D248" s="50" t="s">
        <v>33</v>
      </c>
      <c r="E248" s="51">
        <v>1</v>
      </c>
      <c r="F248" s="238">
        <v>2580.65</v>
      </c>
      <c r="G248" s="47">
        <f t="shared" ref="G248:G250" si="58">TRUNC(E248*F248,2)</f>
        <v>2580.65</v>
      </c>
      <c r="H248" s="62"/>
    </row>
    <row r="249" spans="1:14" s="6" customFormat="1" ht="39.950000000000003" customHeight="1" x14ac:dyDescent="0.2">
      <c r="A249" s="48" t="s">
        <v>423</v>
      </c>
      <c r="B249" s="127" t="s">
        <v>92</v>
      </c>
      <c r="C249" s="82" t="s">
        <v>426</v>
      </c>
      <c r="D249" s="84" t="s">
        <v>19</v>
      </c>
      <c r="E249" s="85">
        <v>1.94</v>
      </c>
      <c r="F249" s="238">
        <v>563.16</v>
      </c>
      <c r="G249" s="47">
        <f t="shared" si="58"/>
        <v>1092.53</v>
      </c>
      <c r="H249" s="62"/>
    </row>
    <row r="250" spans="1:14" s="6" customFormat="1" ht="39.950000000000003" customHeight="1" thickBot="1" x14ac:dyDescent="0.25">
      <c r="A250" s="48" t="s">
        <v>424</v>
      </c>
      <c r="B250" s="114" t="s">
        <v>93</v>
      </c>
      <c r="C250" s="49" t="s">
        <v>94</v>
      </c>
      <c r="D250" s="50" t="s">
        <v>95</v>
      </c>
      <c r="E250" s="51">
        <v>1</v>
      </c>
      <c r="F250" s="238">
        <v>121.1</v>
      </c>
      <c r="G250" s="47">
        <f t="shared" si="58"/>
        <v>121.1</v>
      </c>
      <c r="H250" s="62"/>
    </row>
    <row r="251" spans="1:14" s="8" customFormat="1" ht="30" customHeight="1" thickBot="1" x14ac:dyDescent="0.25">
      <c r="A251" s="9">
        <v>23</v>
      </c>
      <c r="B251" s="198"/>
      <c r="C251" s="158" t="s">
        <v>97</v>
      </c>
      <c r="D251" s="159"/>
      <c r="E251" s="159"/>
      <c r="F251" s="247"/>
      <c r="G251" s="10">
        <f>G252+G257</f>
        <v>7070.35</v>
      </c>
      <c r="H251" s="61"/>
    </row>
    <row r="252" spans="1:14" s="8" customFormat="1" ht="30" customHeight="1" thickBot="1" x14ac:dyDescent="0.25">
      <c r="A252" s="52" t="s">
        <v>427</v>
      </c>
      <c r="B252" s="202"/>
      <c r="C252" s="162" t="s">
        <v>533</v>
      </c>
      <c r="D252" s="161"/>
      <c r="E252" s="161"/>
      <c r="F252" s="246"/>
      <c r="G252" s="53">
        <f>SUM(G253:G256)</f>
        <v>3158.98</v>
      </c>
      <c r="H252" s="61"/>
    </row>
    <row r="253" spans="1:14" s="6" customFormat="1" ht="69.95" customHeight="1" x14ac:dyDescent="0.2">
      <c r="A253" s="69" t="s">
        <v>428</v>
      </c>
      <c r="B253" s="217" t="s">
        <v>237</v>
      </c>
      <c r="C253" s="80" t="s">
        <v>520</v>
      </c>
      <c r="D253" s="78" t="s">
        <v>19</v>
      </c>
      <c r="E253" s="79">
        <v>4.25</v>
      </c>
      <c r="F253" s="228">
        <v>480.34</v>
      </c>
      <c r="G253" s="47">
        <f t="shared" ref="G253:G256" si="59">TRUNC(E253*F253,2)</f>
        <v>2041.44</v>
      </c>
      <c r="H253" s="311"/>
      <c r="I253" s="312"/>
      <c r="J253" s="312"/>
      <c r="K253" s="312"/>
      <c r="L253" s="312"/>
      <c r="M253" s="312"/>
      <c r="N253" s="312"/>
    </row>
    <row r="254" spans="1:14" s="70" customFormat="1" ht="69.95" customHeight="1" x14ac:dyDescent="0.2">
      <c r="A254" s="69" t="s">
        <v>429</v>
      </c>
      <c r="B254" s="217" t="s">
        <v>98</v>
      </c>
      <c r="C254" s="81" t="s">
        <v>521</v>
      </c>
      <c r="D254" s="78" t="s">
        <v>19</v>
      </c>
      <c r="E254" s="79">
        <v>1.89</v>
      </c>
      <c r="F254" s="228">
        <v>497.71</v>
      </c>
      <c r="G254" s="47">
        <f t="shared" si="59"/>
        <v>940.67</v>
      </c>
      <c r="H254" s="311"/>
      <c r="I254" s="312"/>
      <c r="J254" s="312"/>
      <c r="K254" s="312"/>
      <c r="L254" s="312"/>
      <c r="M254" s="312"/>
      <c r="N254" s="312"/>
    </row>
    <row r="255" spans="1:14" s="55" customFormat="1" ht="55.5" customHeight="1" x14ac:dyDescent="0.2">
      <c r="A255" s="69" t="s">
        <v>780</v>
      </c>
      <c r="B255" s="217" t="s">
        <v>238</v>
      </c>
      <c r="C255" s="74" t="s">
        <v>614</v>
      </c>
      <c r="D255" s="75" t="s">
        <v>33</v>
      </c>
      <c r="E255" s="76">
        <v>1</v>
      </c>
      <c r="F255" s="230">
        <v>103.5</v>
      </c>
      <c r="G255" s="47">
        <f t="shared" si="59"/>
        <v>103.5</v>
      </c>
      <c r="H255" s="311"/>
      <c r="I255" s="312"/>
      <c r="J255" s="312"/>
      <c r="K255" s="312"/>
      <c r="L255" s="312"/>
      <c r="M255" s="312"/>
      <c r="N255" s="312"/>
    </row>
    <row r="256" spans="1:14" s="55" customFormat="1" ht="39.950000000000003" customHeight="1" thickBot="1" x14ac:dyDescent="0.25">
      <c r="A256" s="69" t="s">
        <v>781</v>
      </c>
      <c r="B256" s="217" t="s">
        <v>239</v>
      </c>
      <c r="C256" s="74" t="s">
        <v>430</v>
      </c>
      <c r="D256" s="75" t="s">
        <v>33</v>
      </c>
      <c r="E256" s="76">
        <v>1</v>
      </c>
      <c r="F256" s="238">
        <v>73.37</v>
      </c>
      <c r="G256" s="47">
        <f t="shared" si="59"/>
        <v>73.37</v>
      </c>
      <c r="H256" s="311"/>
      <c r="I256" s="312"/>
      <c r="J256" s="312"/>
      <c r="K256" s="312"/>
      <c r="L256" s="312"/>
      <c r="M256" s="312"/>
      <c r="N256" s="312"/>
    </row>
    <row r="257" spans="1:14" s="8" customFormat="1" ht="30" customHeight="1" thickBot="1" x14ac:dyDescent="0.25">
      <c r="A257" s="52" t="s">
        <v>431</v>
      </c>
      <c r="B257" s="202"/>
      <c r="C257" s="162" t="s">
        <v>99</v>
      </c>
      <c r="D257" s="161"/>
      <c r="E257" s="161"/>
      <c r="F257" s="246"/>
      <c r="G257" s="53">
        <f>SUM(G258:G258)</f>
        <v>3911.37</v>
      </c>
      <c r="H257" s="61"/>
    </row>
    <row r="258" spans="1:14" s="6" customFormat="1" ht="60" customHeight="1" thickBot="1" x14ac:dyDescent="0.25">
      <c r="A258" s="44" t="s">
        <v>432</v>
      </c>
      <c r="B258" s="204" t="s">
        <v>100</v>
      </c>
      <c r="C258" s="68" t="s">
        <v>240</v>
      </c>
      <c r="D258" s="54" t="s">
        <v>19</v>
      </c>
      <c r="E258" s="46">
        <v>9.8000000000000007</v>
      </c>
      <c r="F258" s="228">
        <v>399.12</v>
      </c>
      <c r="G258" s="47">
        <f t="shared" ref="G258" si="60">TRUNC(E258*F258,2)</f>
        <v>3911.37</v>
      </c>
      <c r="H258" s="311"/>
      <c r="I258" s="312"/>
      <c r="J258" s="312"/>
      <c r="K258" s="312"/>
      <c r="L258" s="312"/>
      <c r="M258" s="312"/>
      <c r="N258" s="312"/>
    </row>
    <row r="259" spans="1:14" s="8" customFormat="1" ht="30" customHeight="1" thickBot="1" x14ac:dyDescent="0.25">
      <c r="A259" s="9">
        <v>24</v>
      </c>
      <c r="B259" s="198"/>
      <c r="C259" s="158" t="s">
        <v>101</v>
      </c>
      <c r="D259" s="159"/>
      <c r="E259" s="159"/>
      <c r="F259" s="247"/>
      <c r="G259" s="10">
        <f>G260+G263+G267+G273+G276+G278+G285+G290+G296+G304+G310</f>
        <v>36970.600000000006</v>
      </c>
      <c r="H259" s="61"/>
    </row>
    <row r="260" spans="1:14" s="8" customFormat="1" ht="30" customHeight="1" thickBot="1" x14ac:dyDescent="0.25">
      <c r="A260" s="52" t="s">
        <v>536</v>
      </c>
      <c r="B260" s="202"/>
      <c r="C260" s="162" t="s">
        <v>107</v>
      </c>
      <c r="D260" s="161"/>
      <c r="E260" s="161"/>
      <c r="F260" s="246"/>
      <c r="G260" s="53">
        <f>SUM(G261:G262)</f>
        <v>4969.9799999999996</v>
      </c>
      <c r="H260" s="61"/>
    </row>
    <row r="261" spans="1:14" s="6" customFormat="1" ht="60" customHeight="1" x14ac:dyDescent="0.2">
      <c r="A261" s="44" t="s">
        <v>787</v>
      </c>
      <c r="B261" s="204" t="s">
        <v>102</v>
      </c>
      <c r="C261" s="68" t="s">
        <v>104</v>
      </c>
      <c r="D261" s="54" t="s">
        <v>103</v>
      </c>
      <c r="E261" s="46">
        <v>54</v>
      </c>
      <c r="F261" s="244">
        <v>56.67</v>
      </c>
      <c r="G261" s="47">
        <f t="shared" ref="G261:G262" si="61">TRUNC(E261*F261,2)</f>
        <v>3060.18</v>
      </c>
      <c r="H261" s="311"/>
      <c r="I261" s="312"/>
      <c r="J261" s="312"/>
      <c r="K261" s="312"/>
      <c r="L261" s="312"/>
      <c r="M261" s="312"/>
      <c r="N261" s="312"/>
    </row>
    <row r="262" spans="1:14" s="6" customFormat="1" ht="60" customHeight="1" thickBot="1" x14ac:dyDescent="0.25">
      <c r="A262" s="44" t="s">
        <v>788</v>
      </c>
      <c r="B262" s="204" t="s">
        <v>105</v>
      </c>
      <c r="C262" s="72" t="s">
        <v>106</v>
      </c>
      <c r="D262" s="54" t="s">
        <v>103</v>
      </c>
      <c r="E262" s="46">
        <v>20</v>
      </c>
      <c r="F262" s="244">
        <v>95.49</v>
      </c>
      <c r="G262" s="47">
        <f t="shared" si="61"/>
        <v>1909.8</v>
      </c>
      <c r="H262" s="311"/>
      <c r="I262" s="312"/>
      <c r="J262" s="312"/>
      <c r="K262" s="312"/>
      <c r="L262" s="312"/>
      <c r="M262" s="312"/>
      <c r="N262" s="312"/>
    </row>
    <row r="263" spans="1:14" s="8" customFormat="1" ht="30" customHeight="1" thickBot="1" x14ac:dyDescent="0.25">
      <c r="A263" s="52" t="s">
        <v>537</v>
      </c>
      <c r="B263" s="202"/>
      <c r="C263" s="162" t="s">
        <v>108</v>
      </c>
      <c r="D263" s="161"/>
      <c r="E263" s="161"/>
      <c r="F263" s="246"/>
      <c r="G263" s="53">
        <f>SUM(G264:G266)</f>
        <v>1631.65</v>
      </c>
      <c r="H263" s="61"/>
    </row>
    <row r="264" spans="1:14" s="6" customFormat="1" ht="60" customHeight="1" x14ac:dyDescent="0.2">
      <c r="A264" s="44" t="s">
        <v>789</v>
      </c>
      <c r="B264" s="204" t="s">
        <v>109</v>
      </c>
      <c r="C264" s="68" t="s">
        <v>314</v>
      </c>
      <c r="D264" s="54" t="s">
        <v>103</v>
      </c>
      <c r="E264" s="46">
        <v>11</v>
      </c>
      <c r="F264" s="244">
        <v>103.75</v>
      </c>
      <c r="G264" s="47">
        <f t="shared" ref="G264:G266" si="62">TRUNC(E264*F264,2)</f>
        <v>1141.25</v>
      </c>
      <c r="H264" s="311"/>
      <c r="I264" s="312"/>
      <c r="J264" s="312"/>
      <c r="K264" s="312"/>
      <c r="L264" s="312"/>
      <c r="M264" s="312"/>
      <c r="N264" s="312"/>
    </row>
    <row r="265" spans="1:14" s="6" customFormat="1" ht="60" customHeight="1" x14ac:dyDescent="0.2">
      <c r="A265" s="44" t="s">
        <v>790</v>
      </c>
      <c r="B265" s="204" t="s">
        <v>110</v>
      </c>
      <c r="C265" s="68" t="s">
        <v>313</v>
      </c>
      <c r="D265" s="54" t="s">
        <v>103</v>
      </c>
      <c r="E265" s="46">
        <v>2</v>
      </c>
      <c r="F265" s="244">
        <v>125.68</v>
      </c>
      <c r="G265" s="47">
        <f t="shared" si="62"/>
        <v>251.36</v>
      </c>
      <c r="H265" s="311"/>
      <c r="I265" s="312"/>
      <c r="J265" s="312"/>
      <c r="K265" s="312"/>
      <c r="L265" s="312"/>
      <c r="M265" s="312"/>
      <c r="N265" s="312"/>
    </row>
    <row r="266" spans="1:14" s="55" customFormat="1" ht="60" customHeight="1" thickBot="1" x14ac:dyDescent="0.25">
      <c r="A266" s="44" t="s">
        <v>791</v>
      </c>
      <c r="B266" s="205" t="s">
        <v>241</v>
      </c>
      <c r="C266" s="68" t="s">
        <v>312</v>
      </c>
      <c r="D266" s="54" t="s">
        <v>103</v>
      </c>
      <c r="E266" s="79">
        <v>2</v>
      </c>
      <c r="F266" s="244">
        <v>119.52</v>
      </c>
      <c r="G266" s="47">
        <f t="shared" si="62"/>
        <v>239.04</v>
      </c>
      <c r="H266" s="311"/>
      <c r="I266" s="312"/>
      <c r="J266" s="312"/>
      <c r="K266" s="312"/>
      <c r="L266" s="312"/>
      <c r="M266" s="312"/>
      <c r="N266" s="312"/>
    </row>
    <row r="267" spans="1:14" s="8" customFormat="1" ht="30" customHeight="1" thickBot="1" x14ac:dyDescent="0.25">
      <c r="A267" s="52" t="s">
        <v>538</v>
      </c>
      <c r="B267" s="202"/>
      <c r="C267" s="162" t="s">
        <v>539</v>
      </c>
      <c r="D267" s="161"/>
      <c r="E267" s="161"/>
      <c r="F267" s="246"/>
      <c r="G267" s="53">
        <f>SUM(G268:G272)</f>
        <v>7250.01</v>
      </c>
      <c r="H267" s="61"/>
    </row>
    <row r="268" spans="1:14" s="96" customFormat="1" ht="60" customHeight="1" x14ac:dyDescent="0.2">
      <c r="A268" s="227" t="s">
        <v>792</v>
      </c>
      <c r="B268" s="205" t="s">
        <v>976</v>
      </c>
      <c r="C268" s="116" t="s">
        <v>977</v>
      </c>
      <c r="D268" s="205" t="s">
        <v>103</v>
      </c>
      <c r="E268" s="89">
        <v>16</v>
      </c>
      <c r="F268" s="228">
        <v>129.44999999999999</v>
      </c>
      <c r="G268" s="218">
        <f t="shared" ref="G268:G272" si="63">TRUNC(E268*F268,2)</f>
        <v>2071.1999999999998</v>
      </c>
      <c r="H268" s="328"/>
      <c r="I268" s="329"/>
      <c r="J268" s="329"/>
      <c r="K268" s="329"/>
      <c r="L268" s="329"/>
      <c r="M268" s="329"/>
      <c r="N268" s="329"/>
    </row>
    <row r="269" spans="1:14" s="96" customFormat="1" ht="60" customHeight="1" x14ac:dyDescent="0.2">
      <c r="A269" s="227" t="s">
        <v>793</v>
      </c>
      <c r="B269" s="205" t="s">
        <v>978</v>
      </c>
      <c r="C269" s="116" t="s">
        <v>979</v>
      </c>
      <c r="D269" s="205" t="s">
        <v>103</v>
      </c>
      <c r="E269" s="89">
        <v>16</v>
      </c>
      <c r="F269" s="228">
        <v>139.72</v>
      </c>
      <c r="G269" s="218">
        <f t="shared" si="63"/>
        <v>2235.52</v>
      </c>
      <c r="H269" s="328"/>
      <c r="I269" s="329"/>
      <c r="J269" s="329"/>
      <c r="K269" s="329"/>
      <c r="L269" s="329"/>
      <c r="M269" s="329"/>
      <c r="N269" s="329"/>
    </row>
    <row r="270" spans="1:14" s="96" customFormat="1" ht="60" customHeight="1" x14ac:dyDescent="0.2">
      <c r="A270" s="227" t="s">
        <v>794</v>
      </c>
      <c r="B270" s="205" t="s">
        <v>980</v>
      </c>
      <c r="C270" s="116" t="s">
        <v>981</v>
      </c>
      <c r="D270" s="205" t="s">
        <v>103</v>
      </c>
      <c r="E270" s="89">
        <v>5</v>
      </c>
      <c r="F270" s="228">
        <v>119.54</v>
      </c>
      <c r="G270" s="218">
        <f t="shared" si="63"/>
        <v>597.70000000000005</v>
      </c>
      <c r="H270" s="328"/>
      <c r="I270" s="329"/>
      <c r="J270" s="329"/>
      <c r="K270" s="329"/>
      <c r="L270" s="329"/>
      <c r="M270" s="329"/>
      <c r="N270" s="329"/>
    </row>
    <row r="271" spans="1:14" s="96" customFormat="1" ht="60" customHeight="1" x14ac:dyDescent="0.2">
      <c r="A271" s="227" t="s">
        <v>795</v>
      </c>
      <c r="B271" s="205" t="s">
        <v>982</v>
      </c>
      <c r="C271" s="116" t="s">
        <v>541</v>
      </c>
      <c r="D271" s="205" t="s">
        <v>103</v>
      </c>
      <c r="E271" s="89">
        <v>1</v>
      </c>
      <c r="F271" s="228">
        <v>132.31</v>
      </c>
      <c r="G271" s="218">
        <f t="shared" si="63"/>
        <v>132.31</v>
      </c>
      <c r="H271" s="328"/>
      <c r="I271" s="329"/>
      <c r="J271" s="329"/>
      <c r="K271" s="329"/>
      <c r="L271" s="329"/>
      <c r="M271" s="329"/>
      <c r="N271" s="329"/>
    </row>
    <row r="272" spans="1:14" s="96" customFormat="1" ht="60" customHeight="1" thickBot="1" x14ac:dyDescent="0.25">
      <c r="A272" s="227" t="s">
        <v>796</v>
      </c>
      <c r="B272" s="205" t="s">
        <v>983</v>
      </c>
      <c r="C272" s="116" t="s">
        <v>984</v>
      </c>
      <c r="D272" s="205" t="s">
        <v>103</v>
      </c>
      <c r="E272" s="89">
        <v>16</v>
      </c>
      <c r="F272" s="228">
        <v>138.33000000000001</v>
      </c>
      <c r="G272" s="218">
        <f t="shared" si="63"/>
        <v>2213.2800000000002</v>
      </c>
      <c r="H272" s="328"/>
      <c r="I272" s="329"/>
      <c r="J272" s="329"/>
      <c r="K272" s="329"/>
      <c r="L272" s="329"/>
      <c r="M272" s="329"/>
      <c r="N272" s="329"/>
    </row>
    <row r="273" spans="1:14" s="8" customFormat="1" ht="30" customHeight="1" thickBot="1" x14ac:dyDescent="0.25">
      <c r="A273" s="52" t="s">
        <v>542</v>
      </c>
      <c r="B273" s="202"/>
      <c r="C273" s="162" t="s">
        <v>540</v>
      </c>
      <c r="D273" s="161"/>
      <c r="E273" s="161"/>
      <c r="F273" s="246"/>
      <c r="G273" s="53">
        <f>SUM(G274:G275)</f>
        <v>1552.5</v>
      </c>
      <c r="H273" s="61"/>
    </row>
    <row r="274" spans="1:14" s="6" customFormat="1" ht="60" customHeight="1" x14ac:dyDescent="0.2">
      <c r="A274" s="44" t="s">
        <v>797</v>
      </c>
      <c r="B274" s="204" t="s">
        <v>242</v>
      </c>
      <c r="C274" s="68" t="s">
        <v>315</v>
      </c>
      <c r="D274" s="54" t="s">
        <v>103</v>
      </c>
      <c r="E274" s="46">
        <v>4</v>
      </c>
      <c r="F274" s="244">
        <v>205.2</v>
      </c>
      <c r="G274" s="47">
        <f t="shared" ref="G274:G275" si="64">TRUNC(E274*F274,2)</f>
        <v>820.8</v>
      </c>
      <c r="H274" s="311"/>
      <c r="I274" s="312"/>
      <c r="J274" s="312"/>
      <c r="K274" s="312"/>
      <c r="L274" s="312"/>
      <c r="M274" s="312"/>
      <c r="N274" s="312"/>
    </row>
    <row r="275" spans="1:14" s="6" customFormat="1" ht="60" customHeight="1" thickBot="1" x14ac:dyDescent="0.25">
      <c r="A275" s="44" t="s">
        <v>798</v>
      </c>
      <c r="B275" s="205" t="s">
        <v>543</v>
      </c>
      <c r="C275" s="68" t="s">
        <v>544</v>
      </c>
      <c r="D275" s="54" t="s">
        <v>103</v>
      </c>
      <c r="E275" s="46">
        <v>3</v>
      </c>
      <c r="F275" s="244">
        <v>243.9</v>
      </c>
      <c r="G275" s="47">
        <f t="shared" si="64"/>
        <v>731.7</v>
      </c>
      <c r="H275" s="311"/>
      <c r="I275" s="312"/>
      <c r="J275" s="312"/>
      <c r="K275" s="312"/>
      <c r="L275" s="312"/>
      <c r="M275" s="312"/>
      <c r="N275" s="312"/>
    </row>
    <row r="276" spans="1:14" s="8" customFormat="1" ht="30" customHeight="1" thickBot="1" x14ac:dyDescent="0.25">
      <c r="A276" s="52" t="s">
        <v>545</v>
      </c>
      <c r="B276" s="202"/>
      <c r="C276" s="162" t="s">
        <v>560</v>
      </c>
      <c r="D276" s="161"/>
      <c r="E276" s="161"/>
      <c r="F276" s="246"/>
      <c r="G276" s="53">
        <f>SUM(G277:G277)</f>
        <v>506.16</v>
      </c>
      <c r="H276" s="61"/>
    </row>
    <row r="277" spans="1:14" s="6" customFormat="1" ht="69.95" customHeight="1" thickBot="1" x14ac:dyDescent="0.25">
      <c r="A277" s="44" t="s">
        <v>799</v>
      </c>
      <c r="B277" s="204" t="s">
        <v>111</v>
      </c>
      <c r="C277" s="68" t="s">
        <v>564</v>
      </c>
      <c r="D277" s="54" t="s">
        <v>103</v>
      </c>
      <c r="E277" s="46">
        <v>3</v>
      </c>
      <c r="F277" s="244">
        <v>168.72</v>
      </c>
      <c r="G277" s="47">
        <f t="shared" ref="G277" si="65">TRUNC(E277*F277,2)</f>
        <v>506.16</v>
      </c>
      <c r="H277" s="311"/>
      <c r="I277" s="312"/>
      <c r="J277" s="312"/>
      <c r="K277" s="312"/>
      <c r="L277" s="312"/>
      <c r="M277" s="312"/>
      <c r="N277" s="312"/>
    </row>
    <row r="278" spans="1:14" s="8" customFormat="1" ht="30" customHeight="1" thickBot="1" x14ac:dyDescent="0.25">
      <c r="A278" s="52" t="s">
        <v>548</v>
      </c>
      <c r="B278" s="202"/>
      <c r="C278" s="162" t="s">
        <v>112</v>
      </c>
      <c r="D278" s="161"/>
      <c r="E278" s="161"/>
      <c r="F278" s="246"/>
      <c r="G278" s="53">
        <f>SUM(G279:G284)</f>
        <v>5466.6799999999994</v>
      </c>
      <c r="H278" s="61"/>
    </row>
    <row r="279" spans="1:14" s="6" customFormat="1" ht="39.950000000000003" customHeight="1" x14ac:dyDescent="0.2">
      <c r="A279" s="48" t="s">
        <v>800</v>
      </c>
      <c r="B279" s="127" t="s">
        <v>113</v>
      </c>
      <c r="C279" s="82" t="s">
        <v>114</v>
      </c>
      <c r="D279" s="84" t="s">
        <v>33</v>
      </c>
      <c r="E279" s="85">
        <v>52</v>
      </c>
      <c r="F279" s="230">
        <v>41.01</v>
      </c>
      <c r="G279" s="47">
        <f t="shared" ref="G279:G283" si="66">TRUNC(E279*F279,2)</f>
        <v>2132.52</v>
      </c>
      <c r="H279" s="311"/>
      <c r="I279" s="312"/>
      <c r="J279" s="312"/>
      <c r="K279" s="312"/>
      <c r="L279" s="312"/>
      <c r="M279" s="312"/>
      <c r="N279" s="312"/>
    </row>
    <row r="280" spans="1:14" s="6" customFormat="1" ht="39.950000000000003" customHeight="1" x14ac:dyDescent="0.2">
      <c r="A280" s="48" t="s">
        <v>801</v>
      </c>
      <c r="B280" s="92" t="s">
        <v>243</v>
      </c>
      <c r="C280" s="74" t="s">
        <v>116</v>
      </c>
      <c r="D280" s="75" t="s">
        <v>33</v>
      </c>
      <c r="E280" s="76">
        <v>2</v>
      </c>
      <c r="F280" s="230">
        <v>49.53</v>
      </c>
      <c r="G280" s="47">
        <f t="shared" si="66"/>
        <v>99.06</v>
      </c>
      <c r="H280" s="311"/>
      <c r="I280" s="312"/>
      <c r="J280" s="312"/>
      <c r="K280" s="312"/>
      <c r="L280" s="312"/>
      <c r="M280" s="312"/>
      <c r="N280" s="312"/>
    </row>
    <row r="281" spans="1:14" s="70" customFormat="1" ht="39.950000000000003" customHeight="1" x14ac:dyDescent="0.2">
      <c r="A281" s="48" t="s">
        <v>802</v>
      </c>
      <c r="B281" s="92" t="s">
        <v>244</v>
      </c>
      <c r="C281" s="74" t="s">
        <v>535</v>
      </c>
      <c r="D281" s="75" t="s">
        <v>33</v>
      </c>
      <c r="E281" s="91">
        <v>2</v>
      </c>
      <c r="F281" s="230">
        <v>684.65</v>
      </c>
      <c r="G281" s="47">
        <f t="shared" si="66"/>
        <v>1369.3</v>
      </c>
      <c r="H281" s="311"/>
      <c r="I281" s="312"/>
      <c r="J281" s="312"/>
      <c r="K281" s="312"/>
      <c r="L281" s="312"/>
      <c r="M281" s="312"/>
      <c r="N281" s="312"/>
    </row>
    <row r="282" spans="1:14" s="70" customFormat="1" ht="39.950000000000003" customHeight="1" x14ac:dyDescent="0.2">
      <c r="A282" s="48" t="s">
        <v>803</v>
      </c>
      <c r="B282" s="92" t="s">
        <v>546</v>
      </c>
      <c r="C282" s="74" t="s">
        <v>547</v>
      </c>
      <c r="D282" s="75" t="s">
        <v>33</v>
      </c>
      <c r="E282" s="76">
        <v>18</v>
      </c>
      <c r="F282" s="230">
        <v>83.08</v>
      </c>
      <c r="G282" s="47">
        <f t="shared" si="66"/>
        <v>1495.44</v>
      </c>
      <c r="H282" s="311"/>
      <c r="I282" s="312"/>
      <c r="J282" s="312"/>
      <c r="K282" s="312"/>
      <c r="L282" s="312"/>
      <c r="M282" s="312"/>
      <c r="N282" s="312"/>
    </row>
    <row r="283" spans="1:14" s="86" customFormat="1" ht="39.950000000000003" customHeight="1" x14ac:dyDescent="0.2">
      <c r="A283" s="48" t="s">
        <v>804</v>
      </c>
      <c r="B283" s="113">
        <v>97599</v>
      </c>
      <c r="C283" s="82" t="s">
        <v>245</v>
      </c>
      <c r="D283" s="84" t="s">
        <v>33</v>
      </c>
      <c r="E283" s="118">
        <v>12</v>
      </c>
      <c r="F283" s="238">
        <v>25.33</v>
      </c>
      <c r="G283" s="47">
        <f t="shared" si="66"/>
        <v>303.95999999999998</v>
      </c>
      <c r="H283" s="311"/>
      <c r="I283" s="312"/>
      <c r="J283" s="312"/>
      <c r="K283" s="312"/>
      <c r="L283" s="312"/>
      <c r="M283" s="312"/>
      <c r="N283" s="312"/>
    </row>
    <row r="284" spans="1:14" s="86" customFormat="1" ht="39.950000000000003" customHeight="1" thickBot="1" x14ac:dyDescent="0.25">
      <c r="A284" s="48" t="s">
        <v>958</v>
      </c>
      <c r="B284" s="113">
        <v>83399</v>
      </c>
      <c r="C284" s="82" t="s">
        <v>959</v>
      </c>
      <c r="D284" s="84" t="s">
        <v>33</v>
      </c>
      <c r="E284" s="118">
        <v>2</v>
      </c>
      <c r="F284" s="238">
        <v>33.200000000000003</v>
      </c>
      <c r="G284" s="47">
        <f t="shared" ref="G284" si="67">TRUNC(E284*F284,2)</f>
        <v>66.400000000000006</v>
      </c>
      <c r="H284" s="311"/>
      <c r="I284" s="312"/>
      <c r="J284" s="312"/>
      <c r="K284" s="312"/>
      <c r="L284" s="312"/>
      <c r="M284" s="312"/>
      <c r="N284" s="312"/>
    </row>
    <row r="285" spans="1:14" s="8" customFormat="1" ht="30" customHeight="1" thickBot="1" x14ac:dyDescent="0.25">
      <c r="A285" s="52" t="s">
        <v>549</v>
      </c>
      <c r="B285" s="202"/>
      <c r="C285" s="162" t="s">
        <v>115</v>
      </c>
      <c r="D285" s="161"/>
      <c r="E285" s="161"/>
      <c r="F285" s="246"/>
      <c r="G285" s="53">
        <f>SUM(G286:G289)</f>
        <v>399.27000000000004</v>
      </c>
      <c r="H285" s="61"/>
    </row>
    <row r="286" spans="1:14" s="70" customFormat="1" ht="39.950000000000003" customHeight="1" x14ac:dyDescent="0.2">
      <c r="A286" s="73" t="s">
        <v>805</v>
      </c>
      <c r="B286" s="92">
        <v>91865</v>
      </c>
      <c r="C286" s="117" t="s">
        <v>136</v>
      </c>
      <c r="D286" s="92" t="s">
        <v>48</v>
      </c>
      <c r="E286" s="91">
        <v>14.5</v>
      </c>
      <c r="F286" s="238">
        <v>12.42</v>
      </c>
      <c r="G286" s="47">
        <f t="shared" ref="G286:G289" si="68">TRUNC(E286*F286,2)</f>
        <v>180.09</v>
      </c>
      <c r="H286" s="311"/>
      <c r="I286" s="312"/>
      <c r="J286" s="312"/>
      <c r="K286" s="312"/>
      <c r="L286" s="312"/>
      <c r="M286" s="312"/>
      <c r="N286" s="312"/>
    </row>
    <row r="287" spans="1:14" s="70" customFormat="1" ht="39.950000000000003" customHeight="1" x14ac:dyDescent="0.2">
      <c r="A287" s="73" t="s">
        <v>806</v>
      </c>
      <c r="B287" s="92">
        <v>91896</v>
      </c>
      <c r="C287" s="117" t="s">
        <v>137</v>
      </c>
      <c r="D287" s="125" t="s">
        <v>33</v>
      </c>
      <c r="E287" s="91">
        <v>5</v>
      </c>
      <c r="F287" s="230">
        <v>13.74</v>
      </c>
      <c r="G287" s="218">
        <f t="shared" si="68"/>
        <v>68.7</v>
      </c>
      <c r="H287" s="328"/>
      <c r="I287" s="329"/>
      <c r="J287" s="329"/>
      <c r="K287" s="329"/>
      <c r="L287" s="329"/>
      <c r="M287" s="329"/>
      <c r="N287" s="329"/>
    </row>
    <row r="288" spans="1:14" s="70" customFormat="1" ht="39.950000000000003" customHeight="1" x14ac:dyDescent="0.2">
      <c r="A288" s="73" t="s">
        <v>807</v>
      </c>
      <c r="B288" s="92">
        <v>91877</v>
      </c>
      <c r="C288" s="117" t="s">
        <v>138</v>
      </c>
      <c r="D288" s="125" t="s">
        <v>33</v>
      </c>
      <c r="E288" s="91">
        <v>10</v>
      </c>
      <c r="F288" s="230">
        <v>8.75</v>
      </c>
      <c r="G288" s="47">
        <f t="shared" si="68"/>
        <v>87.5</v>
      </c>
      <c r="H288" s="311"/>
      <c r="I288" s="312"/>
      <c r="J288" s="312"/>
      <c r="K288" s="312"/>
      <c r="L288" s="312"/>
      <c r="M288" s="312"/>
      <c r="N288" s="312"/>
    </row>
    <row r="289" spans="1:14" s="70" customFormat="1" ht="39.950000000000003" customHeight="1" thickBot="1" x14ac:dyDescent="0.25">
      <c r="A289" s="73" t="s">
        <v>808</v>
      </c>
      <c r="B289" s="92">
        <v>91926</v>
      </c>
      <c r="C289" s="117" t="s">
        <v>139</v>
      </c>
      <c r="D289" s="114" t="s">
        <v>48</v>
      </c>
      <c r="E289" s="91">
        <v>23.5</v>
      </c>
      <c r="F289" s="230">
        <v>2.68</v>
      </c>
      <c r="G289" s="218">
        <f t="shared" si="68"/>
        <v>62.98</v>
      </c>
      <c r="H289" s="311"/>
      <c r="I289" s="312"/>
      <c r="J289" s="312"/>
      <c r="K289" s="312"/>
      <c r="L289" s="312"/>
      <c r="M289" s="312"/>
      <c r="N289" s="312"/>
    </row>
    <row r="290" spans="1:14" s="8" customFormat="1" ht="30" customHeight="1" thickBot="1" x14ac:dyDescent="0.25">
      <c r="A290" s="52" t="s">
        <v>783</v>
      </c>
      <c r="B290" s="202"/>
      <c r="C290" s="162" t="s">
        <v>1001</v>
      </c>
      <c r="D290" s="161"/>
      <c r="E290" s="161"/>
      <c r="F290" s="246"/>
      <c r="G290" s="53">
        <f>SUM(G291:G295)</f>
        <v>2496.7600000000002</v>
      </c>
      <c r="H290" s="61"/>
    </row>
    <row r="291" spans="1:14" s="6" customFormat="1" ht="39.950000000000003" customHeight="1" x14ac:dyDescent="0.2">
      <c r="A291" s="48" t="s">
        <v>809</v>
      </c>
      <c r="B291" s="92" t="s">
        <v>251</v>
      </c>
      <c r="C291" s="74" t="s">
        <v>252</v>
      </c>
      <c r="D291" s="75" t="s">
        <v>33</v>
      </c>
      <c r="E291" s="91">
        <v>20</v>
      </c>
      <c r="F291" s="230">
        <v>84.72</v>
      </c>
      <c r="G291" s="47">
        <f t="shared" ref="G291:G295" si="69">TRUNC(E291*F291,2)</f>
        <v>1694.4</v>
      </c>
      <c r="H291" s="311"/>
      <c r="I291" s="312"/>
      <c r="J291" s="312"/>
      <c r="K291" s="312"/>
      <c r="L291" s="312"/>
      <c r="M291" s="312"/>
      <c r="N291" s="312"/>
    </row>
    <row r="292" spans="1:14" s="6" customFormat="1" ht="39.950000000000003" customHeight="1" x14ac:dyDescent="0.2">
      <c r="A292" s="48" t="s">
        <v>810</v>
      </c>
      <c r="B292" s="92" t="s">
        <v>250</v>
      </c>
      <c r="C292" s="74" t="s">
        <v>253</v>
      </c>
      <c r="D292" s="75" t="s">
        <v>33</v>
      </c>
      <c r="E292" s="91">
        <v>20</v>
      </c>
      <c r="F292" s="230">
        <v>14.33</v>
      </c>
      <c r="G292" s="47">
        <f t="shared" si="69"/>
        <v>286.60000000000002</v>
      </c>
      <c r="H292" s="311"/>
      <c r="I292" s="312"/>
      <c r="J292" s="312"/>
      <c r="K292" s="312"/>
      <c r="L292" s="312"/>
      <c r="M292" s="312"/>
      <c r="N292" s="312"/>
    </row>
    <row r="293" spans="1:14" s="6" customFormat="1" ht="39.950000000000003" customHeight="1" x14ac:dyDescent="0.2">
      <c r="A293" s="48" t="s">
        <v>811</v>
      </c>
      <c r="B293" s="92" t="s">
        <v>617</v>
      </c>
      <c r="C293" s="74" t="s">
        <v>616</v>
      </c>
      <c r="D293" s="75" t="s">
        <v>33</v>
      </c>
      <c r="E293" s="91">
        <v>3</v>
      </c>
      <c r="F293" s="230">
        <v>39.42</v>
      </c>
      <c r="G293" s="47">
        <f t="shared" si="69"/>
        <v>118.26</v>
      </c>
      <c r="H293" s="311"/>
      <c r="I293" s="312"/>
      <c r="J293" s="312"/>
      <c r="K293" s="312"/>
      <c r="L293" s="312"/>
      <c r="M293" s="312"/>
      <c r="N293" s="312"/>
    </row>
    <row r="294" spans="1:14" s="6" customFormat="1" ht="39.950000000000003" customHeight="1" x14ac:dyDescent="0.2">
      <c r="A294" s="48" t="s">
        <v>812</v>
      </c>
      <c r="B294" s="92" t="s">
        <v>618</v>
      </c>
      <c r="C294" s="74" t="s">
        <v>615</v>
      </c>
      <c r="D294" s="75" t="s">
        <v>33</v>
      </c>
      <c r="E294" s="91">
        <v>6</v>
      </c>
      <c r="F294" s="230">
        <v>60.92</v>
      </c>
      <c r="G294" s="47">
        <f t="shared" si="69"/>
        <v>365.52</v>
      </c>
      <c r="H294" s="311"/>
      <c r="I294" s="312"/>
      <c r="J294" s="312"/>
      <c r="K294" s="312"/>
      <c r="L294" s="312"/>
      <c r="M294" s="312"/>
      <c r="N294" s="312"/>
    </row>
    <row r="295" spans="1:14" s="6" customFormat="1" ht="39.950000000000003" customHeight="1" thickBot="1" x14ac:dyDescent="0.25">
      <c r="A295" s="48" t="s">
        <v>813</v>
      </c>
      <c r="B295" s="217">
        <v>93008</v>
      </c>
      <c r="C295" s="74" t="s">
        <v>613</v>
      </c>
      <c r="D295" s="75" t="s">
        <v>48</v>
      </c>
      <c r="E295" s="91">
        <v>3</v>
      </c>
      <c r="F295" s="230">
        <v>10.66</v>
      </c>
      <c r="G295" s="47">
        <f t="shared" si="69"/>
        <v>31.98</v>
      </c>
      <c r="H295" s="311"/>
      <c r="I295" s="312"/>
      <c r="J295" s="312"/>
      <c r="K295" s="312"/>
      <c r="L295" s="312"/>
      <c r="M295" s="312"/>
      <c r="N295" s="312"/>
    </row>
    <row r="296" spans="1:14" s="8" customFormat="1" ht="30" customHeight="1" thickBot="1" x14ac:dyDescent="0.25">
      <c r="A296" s="52" t="s">
        <v>784</v>
      </c>
      <c r="B296" s="202"/>
      <c r="C296" s="162" t="s">
        <v>117</v>
      </c>
      <c r="D296" s="161"/>
      <c r="E296" s="161"/>
      <c r="F296" s="246"/>
      <c r="G296" s="53">
        <f>SUM(G297:G303)</f>
        <v>1581.6699999999998</v>
      </c>
      <c r="H296" s="61"/>
    </row>
    <row r="297" spans="1:14" s="6" customFormat="1" ht="60" customHeight="1" x14ac:dyDescent="0.2">
      <c r="A297" s="44" t="s">
        <v>814</v>
      </c>
      <c r="B297" s="204" t="s">
        <v>550</v>
      </c>
      <c r="C297" s="68" t="s">
        <v>551</v>
      </c>
      <c r="D297" s="54" t="s">
        <v>33</v>
      </c>
      <c r="E297" s="89">
        <v>1</v>
      </c>
      <c r="F297" s="244">
        <v>496.91</v>
      </c>
      <c r="G297" s="47">
        <f t="shared" ref="G297:G303" si="70">TRUNC(E297*F297,2)</f>
        <v>496.91</v>
      </c>
      <c r="H297" s="311"/>
      <c r="I297" s="312"/>
      <c r="J297" s="312"/>
      <c r="K297" s="312"/>
      <c r="L297" s="312"/>
      <c r="M297" s="312"/>
      <c r="N297" s="312"/>
    </row>
    <row r="298" spans="1:14" s="6" customFormat="1" ht="39.950000000000003" customHeight="1" x14ac:dyDescent="0.2">
      <c r="A298" s="44" t="s">
        <v>815</v>
      </c>
      <c r="B298" s="217" t="s">
        <v>552</v>
      </c>
      <c r="C298" s="74" t="s">
        <v>553</v>
      </c>
      <c r="D298" s="75" t="s">
        <v>33</v>
      </c>
      <c r="E298" s="91">
        <v>1</v>
      </c>
      <c r="F298" s="238">
        <v>310.89999999999998</v>
      </c>
      <c r="G298" s="47">
        <f t="shared" si="70"/>
        <v>310.89999999999998</v>
      </c>
      <c r="H298" s="311"/>
      <c r="I298" s="312"/>
      <c r="J298" s="312"/>
      <c r="K298" s="312"/>
      <c r="L298" s="312"/>
      <c r="M298" s="312"/>
      <c r="N298" s="312"/>
    </row>
    <row r="299" spans="1:14" s="6" customFormat="1" ht="39.950000000000003" customHeight="1" x14ac:dyDescent="0.2">
      <c r="A299" s="44" t="s">
        <v>816</v>
      </c>
      <c r="B299" s="92">
        <v>93653</v>
      </c>
      <c r="C299" s="117" t="s">
        <v>554</v>
      </c>
      <c r="D299" s="92" t="s">
        <v>33</v>
      </c>
      <c r="E299" s="91">
        <v>10</v>
      </c>
      <c r="F299" s="238">
        <v>9.3699999999999992</v>
      </c>
      <c r="G299" s="47">
        <f t="shared" si="70"/>
        <v>93.7</v>
      </c>
      <c r="H299" s="311"/>
      <c r="I299" s="312"/>
      <c r="J299" s="312"/>
      <c r="K299" s="312"/>
      <c r="L299" s="312"/>
      <c r="M299" s="312"/>
      <c r="N299" s="312"/>
    </row>
    <row r="300" spans="1:14" s="6" customFormat="1" ht="39.950000000000003" customHeight="1" x14ac:dyDescent="0.2">
      <c r="A300" s="44" t="s">
        <v>817</v>
      </c>
      <c r="B300" s="92">
        <v>93654</v>
      </c>
      <c r="C300" s="117" t="s">
        <v>555</v>
      </c>
      <c r="D300" s="92" t="s">
        <v>33</v>
      </c>
      <c r="E300" s="91">
        <v>6</v>
      </c>
      <c r="F300" s="238">
        <v>9.8800000000000008</v>
      </c>
      <c r="G300" s="47">
        <f t="shared" si="70"/>
        <v>59.28</v>
      </c>
      <c r="H300" s="311"/>
      <c r="I300" s="312"/>
      <c r="J300" s="312"/>
      <c r="K300" s="312"/>
      <c r="L300" s="312"/>
      <c r="M300" s="312"/>
      <c r="N300" s="312"/>
    </row>
    <row r="301" spans="1:14" s="6" customFormat="1" ht="39.950000000000003" customHeight="1" x14ac:dyDescent="0.2">
      <c r="A301" s="44" t="s">
        <v>818</v>
      </c>
      <c r="B301" s="92">
        <v>93661</v>
      </c>
      <c r="C301" s="117" t="s">
        <v>556</v>
      </c>
      <c r="D301" s="92" t="s">
        <v>33</v>
      </c>
      <c r="E301" s="91">
        <v>4</v>
      </c>
      <c r="F301" s="238">
        <v>48.12</v>
      </c>
      <c r="G301" s="47">
        <f t="shared" si="70"/>
        <v>192.48</v>
      </c>
      <c r="H301" s="311"/>
      <c r="I301" s="312"/>
      <c r="J301" s="312"/>
      <c r="K301" s="312"/>
      <c r="L301" s="312"/>
      <c r="M301" s="312"/>
      <c r="N301" s="312"/>
    </row>
    <row r="302" spans="1:14" s="6" customFormat="1" ht="39.950000000000003" customHeight="1" x14ac:dyDescent="0.2">
      <c r="A302" s="44" t="s">
        <v>819</v>
      </c>
      <c r="B302" s="92">
        <v>93662</v>
      </c>
      <c r="C302" s="117" t="s">
        <v>557</v>
      </c>
      <c r="D302" s="92" t="s">
        <v>33</v>
      </c>
      <c r="E302" s="91">
        <v>3</v>
      </c>
      <c r="F302" s="238">
        <v>49.86</v>
      </c>
      <c r="G302" s="47">
        <f t="shared" si="70"/>
        <v>149.58000000000001</v>
      </c>
      <c r="H302" s="311"/>
      <c r="I302" s="312"/>
      <c r="J302" s="312"/>
      <c r="K302" s="312"/>
      <c r="L302" s="312"/>
      <c r="M302" s="312"/>
      <c r="N302" s="312"/>
    </row>
    <row r="303" spans="1:14" s="6" customFormat="1" ht="39.950000000000003" customHeight="1" thickBot="1" x14ac:dyDescent="0.25">
      <c r="A303" s="44" t="s">
        <v>820</v>
      </c>
      <c r="B303" s="217" t="s">
        <v>558</v>
      </c>
      <c r="C303" s="74" t="s">
        <v>559</v>
      </c>
      <c r="D303" s="75" t="s">
        <v>33</v>
      </c>
      <c r="E303" s="91">
        <v>3</v>
      </c>
      <c r="F303" s="238">
        <v>92.94</v>
      </c>
      <c r="G303" s="47">
        <f t="shared" si="70"/>
        <v>278.82</v>
      </c>
      <c r="H303" s="311"/>
      <c r="I303" s="312"/>
      <c r="J303" s="312"/>
      <c r="K303" s="312"/>
      <c r="L303" s="312"/>
      <c r="M303" s="312"/>
      <c r="N303" s="312"/>
    </row>
    <row r="304" spans="1:14" s="8" customFormat="1" ht="30" customHeight="1" thickBot="1" x14ac:dyDescent="0.25">
      <c r="A304" s="52" t="s">
        <v>785</v>
      </c>
      <c r="B304" s="202"/>
      <c r="C304" s="162" t="s">
        <v>118</v>
      </c>
      <c r="D304" s="161"/>
      <c r="E304" s="161"/>
      <c r="F304" s="246"/>
      <c r="G304" s="53">
        <f>SUM(G305:G309)</f>
        <v>10343.48</v>
      </c>
      <c r="H304" s="61"/>
    </row>
    <row r="305" spans="1:14" s="6" customFormat="1" ht="69.95" customHeight="1" x14ac:dyDescent="0.2">
      <c r="A305" s="48" t="s">
        <v>821</v>
      </c>
      <c r="B305" s="92" t="s">
        <v>247</v>
      </c>
      <c r="C305" s="74" t="s">
        <v>561</v>
      </c>
      <c r="D305" s="75" t="s">
        <v>33</v>
      </c>
      <c r="E305" s="90">
        <v>1</v>
      </c>
      <c r="F305" s="238">
        <v>1307.69</v>
      </c>
      <c r="G305" s="47">
        <f t="shared" ref="G305:G309" si="71">TRUNC(E305*F305,2)</f>
        <v>1307.69</v>
      </c>
      <c r="H305" s="311"/>
      <c r="I305" s="312"/>
      <c r="J305" s="312"/>
      <c r="K305" s="312"/>
      <c r="L305" s="312"/>
      <c r="M305" s="312"/>
      <c r="N305" s="312"/>
    </row>
    <row r="306" spans="1:14" s="55" customFormat="1" ht="55.5" customHeight="1" x14ac:dyDescent="0.2">
      <c r="A306" s="48" t="s">
        <v>822</v>
      </c>
      <c r="B306" s="217" t="s">
        <v>562</v>
      </c>
      <c r="C306" s="74" t="s">
        <v>563</v>
      </c>
      <c r="D306" s="75" t="s">
        <v>19</v>
      </c>
      <c r="E306" s="91">
        <v>0.9</v>
      </c>
      <c r="F306" s="230">
        <v>664.42</v>
      </c>
      <c r="G306" s="47">
        <f t="shared" si="71"/>
        <v>597.97</v>
      </c>
      <c r="H306" s="311"/>
      <c r="I306" s="312"/>
      <c r="J306" s="312"/>
      <c r="K306" s="312"/>
      <c r="L306" s="312"/>
      <c r="M306" s="312"/>
      <c r="N306" s="312"/>
    </row>
    <row r="307" spans="1:14" s="70" customFormat="1" ht="45.75" customHeight="1" x14ac:dyDescent="0.2">
      <c r="A307" s="48" t="s">
        <v>823</v>
      </c>
      <c r="B307" s="92" t="s">
        <v>566</v>
      </c>
      <c r="C307" s="74" t="s">
        <v>960</v>
      </c>
      <c r="D307" s="75" t="s">
        <v>33</v>
      </c>
      <c r="E307" s="76">
        <v>1</v>
      </c>
      <c r="F307" s="230">
        <v>3662.54</v>
      </c>
      <c r="G307" s="47">
        <f t="shared" si="71"/>
        <v>3662.54</v>
      </c>
      <c r="H307" s="311"/>
      <c r="I307" s="312"/>
      <c r="J307" s="312"/>
      <c r="K307" s="312"/>
      <c r="L307" s="312"/>
      <c r="M307" s="312"/>
      <c r="N307" s="312"/>
    </row>
    <row r="308" spans="1:14" s="70" customFormat="1" ht="45.75" customHeight="1" x14ac:dyDescent="0.2">
      <c r="A308" s="48" t="s">
        <v>824</v>
      </c>
      <c r="B308" s="92" t="s">
        <v>646</v>
      </c>
      <c r="C308" s="74" t="s">
        <v>647</v>
      </c>
      <c r="D308" s="75" t="s">
        <v>48</v>
      </c>
      <c r="E308" s="91">
        <v>32</v>
      </c>
      <c r="F308" s="238">
        <v>122.07</v>
      </c>
      <c r="G308" s="47">
        <f t="shared" si="71"/>
        <v>3906.24</v>
      </c>
      <c r="H308" s="311"/>
      <c r="I308" s="312"/>
      <c r="J308" s="312"/>
      <c r="K308" s="312"/>
      <c r="L308" s="312"/>
      <c r="M308" s="312"/>
      <c r="N308" s="312"/>
    </row>
    <row r="309" spans="1:14" s="55" customFormat="1" ht="39.950000000000003" customHeight="1" thickBot="1" x14ac:dyDescent="0.25">
      <c r="A309" s="48" t="s">
        <v>825</v>
      </c>
      <c r="B309" s="92">
        <v>97888</v>
      </c>
      <c r="C309" s="74" t="s">
        <v>568</v>
      </c>
      <c r="D309" s="75" t="s">
        <v>33</v>
      </c>
      <c r="E309" s="91">
        <v>2</v>
      </c>
      <c r="F309" s="238">
        <v>434.52</v>
      </c>
      <c r="G309" s="47">
        <f t="shared" si="71"/>
        <v>869.04</v>
      </c>
      <c r="H309" s="311"/>
      <c r="I309" s="312"/>
      <c r="J309" s="312"/>
      <c r="K309" s="312"/>
      <c r="L309" s="312"/>
      <c r="M309" s="312"/>
      <c r="N309" s="312"/>
    </row>
    <row r="310" spans="1:14" s="8" customFormat="1" ht="30" customHeight="1" thickBot="1" x14ac:dyDescent="0.25">
      <c r="A310" s="52" t="s">
        <v>786</v>
      </c>
      <c r="B310" s="202"/>
      <c r="C310" s="162" t="s">
        <v>119</v>
      </c>
      <c r="D310" s="161"/>
      <c r="E310" s="161"/>
      <c r="F310" s="246"/>
      <c r="G310" s="53">
        <f>SUM(G311:G313)</f>
        <v>772.44</v>
      </c>
      <c r="H310" s="61"/>
    </row>
    <row r="311" spans="1:14" s="70" customFormat="1" ht="39.950000000000003" customHeight="1" x14ac:dyDescent="0.2">
      <c r="A311" s="73" t="s">
        <v>826</v>
      </c>
      <c r="B311" s="92">
        <v>96985</v>
      </c>
      <c r="C311" s="74" t="s">
        <v>120</v>
      </c>
      <c r="D311" s="75" t="s">
        <v>33</v>
      </c>
      <c r="E311" s="91">
        <v>4</v>
      </c>
      <c r="F311" s="238">
        <v>50.91</v>
      </c>
      <c r="G311" s="47">
        <f t="shared" ref="G311:G313" si="72">TRUNC(E311*F311,2)</f>
        <v>203.64</v>
      </c>
      <c r="H311" s="311"/>
      <c r="I311" s="312"/>
      <c r="J311" s="312"/>
      <c r="K311" s="312"/>
      <c r="L311" s="312"/>
      <c r="M311" s="312"/>
      <c r="N311" s="312"/>
    </row>
    <row r="312" spans="1:14" s="70" customFormat="1" ht="39.950000000000003" customHeight="1" x14ac:dyDescent="0.2">
      <c r="A312" s="73" t="s">
        <v>827</v>
      </c>
      <c r="B312" s="92" t="s">
        <v>248</v>
      </c>
      <c r="C312" s="74" t="s">
        <v>246</v>
      </c>
      <c r="D312" s="75" t="s">
        <v>48</v>
      </c>
      <c r="E312" s="91">
        <v>20</v>
      </c>
      <c r="F312" s="238">
        <v>24.59</v>
      </c>
      <c r="G312" s="47">
        <f t="shared" si="72"/>
        <v>491.8</v>
      </c>
      <c r="H312" s="311"/>
      <c r="I312" s="312"/>
      <c r="J312" s="312"/>
      <c r="K312" s="312"/>
      <c r="L312" s="312"/>
      <c r="M312" s="312"/>
      <c r="N312" s="312"/>
    </row>
    <row r="313" spans="1:14" s="70" customFormat="1" ht="39.950000000000003" customHeight="1" thickBot="1" x14ac:dyDescent="0.25">
      <c r="A313" s="73" t="s">
        <v>828</v>
      </c>
      <c r="B313" s="92">
        <v>98111</v>
      </c>
      <c r="C313" s="74" t="s">
        <v>249</v>
      </c>
      <c r="D313" s="75" t="s">
        <v>33</v>
      </c>
      <c r="E313" s="91">
        <v>4</v>
      </c>
      <c r="F313" s="238">
        <v>19.25</v>
      </c>
      <c r="G313" s="47">
        <f t="shared" si="72"/>
        <v>77</v>
      </c>
      <c r="H313" s="311"/>
      <c r="I313" s="312"/>
      <c r="J313" s="312"/>
      <c r="K313" s="312"/>
      <c r="L313" s="312"/>
      <c r="M313" s="312"/>
      <c r="N313" s="312"/>
    </row>
    <row r="314" spans="1:14" s="8" customFormat="1" ht="30" customHeight="1" thickBot="1" x14ac:dyDescent="0.25">
      <c r="A314" s="9">
        <v>25</v>
      </c>
      <c r="B314" s="198"/>
      <c r="C314" s="158" t="s">
        <v>129</v>
      </c>
      <c r="D314" s="159"/>
      <c r="E314" s="159"/>
      <c r="F314" s="247"/>
      <c r="G314" s="10">
        <f>SUM(G315:G321)</f>
        <v>5404.43</v>
      </c>
      <c r="H314" s="61"/>
    </row>
    <row r="315" spans="1:14" s="6" customFormat="1" ht="39.950000000000003" customHeight="1" x14ac:dyDescent="0.2">
      <c r="A315" s="48" t="s">
        <v>569</v>
      </c>
      <c r="B315" s="92" t="s">
        <v>649</v>
      </c>
      <c r="C315" s="74" t="s">
        <v>650</v>
      </c>
      <c r="D315" s="75" t="s">
        <v>33</v>
      </c>
      <c r="E315" s="91">
        <v>10</v>
      </c>
      <c r="F315" s="230">
        <v>49.51</v>
      </c>
      <c r="G315" s="47">
        <f t="shared" ref="G315:G321" si="73">TRUNC(E315*F315,2)</f>
        <v>495.1</v>
      </c>
      <c r="H315" s="311"/>
      <c r="I315" s="312"/>
      <c r="J315" s="312"/>
      <c r="K315" s="312"/>
      <c r="L315" s="312"/>
      <c r="M315" s="312"/>
      <c r="N315" s="312"/>
    </row>
    <row r="316" spans="1:14" s="6" customFormat="1" ht="60" customHeight="1" x14ac:dyDescent="0.2">
      <c r="A316" s="48" t="s">
        <v>570</v>
      </c>
      <c r="B316" s="217" t="s">
        <v>130</v>
      </c>
      <c r="C316" s="68" t="s">
        <v>577</v>
      </c>
      <c r="D316" s="78" t="s">
        <v>103</v>
      </c>
      <c r="E316" s="115">
        <v>18</v>
      </c>
      <c r="F316" s="244">
        <v>143.31</v>
      </c>
      <c r="G316" s="47">
        <f t="shared" si="73"/>
        <v>2579.58</v>
      </c>
      <c r="H316" s="311"/>
      <c r="I316" s="312"/>
      <c r="J316" s="312"/>
      <c r="K316" s="312"/>
      <c r="L316" s="312"/>
      <c r="M316" s="312"/>
      <c r="N316" s="312"/>
    </row>
    <row r="317" spans="1:14" s="6" customFormat="1" ht="60" customHeight="1" x14ac:dyDescent="0.2">
      <c r="A317" s="48" t="s">
        <v>571</v>
      </c>
      <c r="B317" s="217" t="s">
        <v>131</v>
      </c>
      <c r="C317" s="80" t="s">
        <v>576</v>
      </c>
      <c r="D317" s="78" t="s">
        <v>103</v>
      </c>
      <c r="E317" s="115">
        <v>3</v>
      </c>
      <c r="F317" s="228">
        <v>177.46</v>
      </c>
      <c r="G317" s="47">
        <f t="shared" si="73"/>
        <v>532.38</v>
      </c>
      <c r="H317" s="311"/>
      <c r="I317" s="312"/>
      <c r="J317" s="312"/>
      <c r="K317" s="312"/>
      <c r="L317" s="312"/>
      <c r="M317" s="312"/>
      <c r="N317" s="312"/>
    </row>
    <row r="318" spans="1:14" s="86" customFormat="1" ht="39.950000000000003" customHeight="1" x14ac:dyDescent="0.2">
      <c r="A318" s="48" t="s">
        <v>572</v>
      </c>
      <c r="B318" s="113">
        <v>98302</v>
      </c>
      <c r="C318" s="82" t="s">
        <v>263</v>
      </c>
      <c r="D318" s="84" t="s">
        <v>33</v>
      </c>
      <c r="E318" s="118">
        <v>1</v>
      </c>
      <c r="F318" s="238">
        <v>556.54</v>
      </c>
      <c r="G318" s="47">
        <f t="shared" si="73"/>
        <v>556.54</v>
      </c>
      <c r="H318" s="311"/>
      <c r="I318" s="312"/>
      <c r="J318" s="312"/>
      <c r="K318" s="312"/>
      <c r="L318" s="312"/>
      <c r="M318" s="312"/>
      <c r="N318" s="312"/>
    </row>
    <row r="319" spans="1:14" s="86" customFormat="1" ht="39.950000000000003" customHeight="1" x14ac:dyDescent="0.2">
      <c r="A319" s="48" t="s">
        <v>573</v>
      </c>
      <c r="B319" s="217" t="s">
        <v>581</v>
      </c>
      <c r="C319" s="82" t="s">
        <v>580</v>
      </c>
      <c r="D319" s="78" t="s">
        <v>103</v>
      </c>
      <c r="E319" s="118">
        <v>18</v>
      </c>
      <c r="F319" s="238">
        <v>19.57</v>
      </c>
      <c r="G319" s="47">
        <f t="shared" si="73"/>
        <v>352.26</v>
      </c>
      <c r="H319" s="311"/>
      <c r="I319" s="312"/>
      <c r="J319" s="312"/>
      <c r="K319" s="312"/>
      <c r="L319" s="312"/>
      <c r="M319" s="312"/>
      <c r="N319" s="312"/>
    </row>
    <row r="320" spans="1:14" s="70" customFormat="1" ht="39.950000000000003" customHeight="1" x14ac:dyDescent="0.2">
      <c r="A320" s="48" t="s">
        <v>574</v>
      </c>
      <c r="B320" s="217">
        <v>93008</v>
      </c>
      <c r="C320" s="74" t="s">
        <v>317</v>
      </c>
      <c r="D320" s="75" t="s">
        <v>48</v>
      </c>
      <c r="E320" s="91">
        <v>1</v>
      </c>
      <c r="F320" s="238">
        <v>10.66</v>
      </c>
      <c r="G320" s="47">
        <f t="shared" si="73"/>
        <v>10.66</v>
      </c>
      <c r="H320" s="311"/>
      <c r="I320" s="312"/>
      <c r="J320" s="312"/>
      <c r="K320" s="312"/>
      <c r="L320" s="312"/>
      <c r="M320" s="312"/>
      <c r="N320" s="312"/>
    </row>
    <row r="321" spans="1:14" s="86" customFormat="1" ht="39.950000000000003" customHeight="1" thickBot="1" x14ac:dyDescent="0.25">
      <c r="A321" s="48" t="s">
        <v>575</v>
      </c>
      <c r="B321" s="113" t="s">
        <v>132</v>
      </c>
      <c r="C321" s="82" t="s">
        <v>133</v>
      </c>
      <c r="D321" s="84" t="s">
        <v>33</v>
      </c>
      <c r="E321" s="118">
        <v>1</v>
      </c>
      <c r="F321" s="230">
        <v>877.91</v>
      </c>
      <c r="G321" s="47">
        <f t="shared" si="73"/>
        <v>877.91</v>
      </c>
      <c r="H321" s="311"/>
      <c r="I321" s="312"/>
      <c r="J321" s="312"/>
      <c r="K321" s="312"/>
      <c r="L321" s="312"/>
      <c r="M321" s="312"/>
      <c r="N321" s="312"/>
    </row>
    <row r="322" spans="1:14" s="8" customFormat="1" ht="30" customHeight="1" thickBot="1" x14ac:dyDescent="0.25">
      <c r="A322" s="9">
        <v>26</v>
      </c>
      <c r="B322" s="198"/>
      <c r="C322" s="158" t="s">
        <v>134</v>
      </c>
      <c r="D322" s="159"/>
      <c r="E322" s="159"/>
      <c r="F322" s="247"/>
      <c r="G322" s="10">
        <f>SUM(G323:G331)</f>
        <v>1736.91</v>
      </c>
      <c r="H322" s="61"/>
    </row>
    <row r="323" spans="1:14" s="6" customFormat="1" ht="60" customHeight="1" x14ac:dyDescent="0.2">
      <c r="A323" s="44" t="s">
        <v>578</v>
      </c>
      <c r="B323" s="113" t="s">
        <v>135</v>
      </c>
      <c r="C323" s="116" t="s">
        <v>316</v>
      </c>
      <c r="D323" s="113" t="s">
        <v>103</v>
      </c>
      <c r="E323" s="308">
        <v>2</v>
      </c>
      <c r="F323" s="244">
        <v>133.82</v>
      </c>
      <c r="G323" s="47">
        <f t="shared" ref="G323:G331" si="74">TRUNC(E323*F323,2)</f>
        <v>267.64</v>
      </c>
      <c r="H323" s="311"/>
      <c r="I323" s="312"/>
      <c r="J323" s="312"/>
      <c r="K323" s="312"/>
      <c r="L323" s="312"/>
      <c r="M323" s="312"/>
      <c r="N323" s="312"/>
    </row>
    <row r="324" spans="1:14" s="6" customFormat="1" ht="60" customHeight="1" x14ac:dyDescent="0.2">
      <c r="A324" s="44" t="s">
        <v>579</v>
      </c>
      <c r="B324" s="204">
        <v>100560</v>
      </c>
      <c r="C324" s="68" t="s">
        <v>255</v>
      </c>
      <c r="D324" s="54" t="s">
        <v>33</v>
      </c>
      <c r="E324" s="308">
        <v>1</v>
      </c>
      <c r="F324" s="244">
        <v>71.459999999999994</v>
      </c>
      <c r="G324" s="47">
        <f t="shared" si="74"/>
        <v>71.459999999999994</v>
      </c>
      <c r="H324" s="311"/>
      <c r="I324" s="312"/>
      <c r="J324" s="312"/>
      <c r="K324" s="312"/>
      <c r="L324" s="312"/>
      <c r="M324" s="312"/>
      <c r="N324" s="312"/>
    </row>
    <row r="325" spans="1:14" s="70" customFormat="1" ht="39.950000000000003" customHeight="1" x14ac:dyDescent="0.2">
      <c r="A325" s="44" t="s">
        <v>830</v>
      </c>
      <c r="B325" s="113" t="s">
        <v>254</v>
      </c>
      <c r="C325" s="74" t="s">
        <v>262</v>
      </c>
      <c r="D325" s="75" t="s">
        <v>33</v>
      </c>
      <c r="E325" s="118">
        <v>1</v>
      </c>
      <c r="F325" s="238">
        <v>242.78</v>
      </c>
      <c r="G325" s="47">
        <f t="shared" si="74"/>
        <v>242.78</v>
      </c>
      <c r="H325" s="311"/>
      <c r="I325" s="312"/>
      <c r="J325" s="312"/>
      <c r="K325" s="312"/>
      <c r="L325" s="312"/>
      <c r="M325" s="312"/>
      <c r="N325" s="312"/>
    </row>
    <row r="326" spans="1:14" s="70" customFormat="1" ht="39.950000000000003" customHeight="1" x14ac:dyDescent="0.2">
      <c r="A326" s="44" t="s">
        <v>831</v>
      </c>
      <c r="B326" s="217" t="s">
        <v>256</v>
      </c>
      <c r="C326" s="117" t="s">
        <v>257</v>
      </c>
      <c r="D326" s="92" t="s">
        <v>33</v>
      </c>
      <c r="E326" s="118">
        <v>1</v>
      </c>
      <c r="F326" s="230">
        <v>198.62</v>
      </c>
      <c r="G326" s="47">
        <f t="shared" si="74"/>
        <v>198.62</v>
      </c>
      <c r="H326" s="311"/>
      <c r="I326" s="312"/>
      <c r="J326" s="312"/>
      <c r="K326" s="312"/>
      <c r="L326" s="312"/>
      <c r="M326" s="312"/>
      <c r="N326" s="312"/>
    </row>
    <row r="327" spans="1:14" s="70" customFormat="1" ht="39.950000000000003" customHeight="1" x14ac:dyDescent="0.2">
      <c r="A327" s="44" t="s">
        <v>832</v>
      </c>
      <c r="B327" s="217">
        <v>84798</v>
      </c>
      <c r="C327" s="117" t="s">
        <v>258</v>
      </c>
      <c r="D327" s="92" t="s">
        <v>33</v>
      </c>
      <c r="E327" s="118">
        <v>1</v>
      </c>
      <c r="F327" s="230">
        <v>259.25</v>
      </c>
      <c r="G327" s="218">
        <f t="shared" si="74"/>
        <v>259.25</v>
      </c>
      <c r="H327" s="311"/>
      <c r="I327" s="312"/>
      <c r="J327" s="312"/>
      <c r="K327" s="312"/>
      <c r="L327" s="312"/>
      <c r="M327" s="312"/>
      <c r="N327" s="312"/>
    </row>
    <row r="328" spans="1:14" s="70" customFormat="1" ht="39.950000000000003" customHeight="1" x14ac:dyDescent="0.2">
      <c r="A328" s="44" t="s">
        <v>833</v>
      </c>
      <c r="B328" s="217">
        <v>91871</v>
      </c>
      <c r="C328" s="117" t="s">
        <v>259</v>
      </c>
      <c r="D328" s="92" t="s">
        <v>48</v>
      </c>
      <c r="E328" s="118">
        <f>39</f>
        <v>39</v>
      </c>
      <c r="F328" s="238">
        <v>9.19</v>
      </c>
      <c r="G328" s="47">
        <f t="shared" si="74"/>
        <v>358.41</v>
      </c>
      <c r="H328" s="311"/>
      <c r="I328" s="312"/>
      <c r="J328" s="312"/>
      <c r="K328" s="312"/>
      <c r="L328" s="312"/>
      <c r="M328" s="312"/>
      <c r="N328" s="312"/>
    </row>
    <row r="329" spans="1:14" s="70" customFormat="1" ht="39.950000000000003" customHeight="1" x14ac:dyDescent="0.2">
      <c r="A329" s="44" t="s">
        <v>834</v>
      </c>
      <c r="B329" s="217">
        <v>98261</v>
      </c>
      <c r="C329" s="117" t="s">
        <v>260</v>
      </c>
      <c r="D329" s="92" t="s">
        <v>48</v>
      </c>
      <c r="E329" s="118">
        <f>39</f>
        <v>39</v>
      </c>
      <c r="F329" s="238">
        <v>2.88</v>
      </c>
      <c r="G329" s="47">
        <f t="shared" si="74"/>
        <v>112.32</v>
      </c>
      <c r="H329" s="311"/>
      <c r="I329" s="312"/>
      <c r="J329" s="312"/>
      <c r="K329" s="312"/>
      <c r="L329" s="312"/>
      <c r="M329" s="312"/>
      <c r="N329" s="312"/>
    </row>
    <row r="330" spans="1:14" s="70" customFormat="1" ht="39.950000000000003" customHeight="1" x14ac:dyDescent="0.2">
      <c r="A330" s="44" t="s">
        <v>835</v>
      </c>
      <c r="B330" s="217">
        <v>93358</v>
      </c>
      <c r="C330" s="74" t="s">
        <v>321</v>
      </c>
      <c r="D330" s="75" t="s">
        <v>22</v>
      </c>
      <c r="E330" s="118">
        <v>2.4</v>
      </c>
      <c r="F330" s="238">
        <v>58.74</v>
      </c>
      <c r="G330" s="47">
        <f t="shared" si="74"/>
        <v>140.97</v>
      </c>
      <c r="H330" s="311"/>
      <c r="I330" s="312"/>
      <c r="J330" s="312"/>
      <c r="K330" s="312"/>
      <c r="L330" s="312"/>
      <c r="M330" s="312"/>
      <c r="N330" s="312"/>
    </row>
    <row r="331" spans="1:14" s="70" customFormat="1" ht="39.950000000000003" customHeight="1" thickBot="1" x14ac:dyDescent="0.25">
      <c r="A331" s="44" t="s">
        <v>836</v>
      </c>
      <c r="B331" s="217">
        <v>96995</v>
      </c>
      <c r="C331" s="74" t="s">
        <v>261</v>
      </c>
      <c r="D331" s="75" t="s">
        <v>22</v>
      </c>
      <c r="E331" s="118">
        <v>2.4</v>
      </c>
      <c r="F331" s="238">
        <v>35.61</v>
      </c>
      <c r="G331" s="47">
        <f t="shared" si="74"/>
        <v>85.46</v>
      </c>
      <c r="H331" s="311"/>
      <c r="I331" s="312"/>
      <c r="J331" s="312"/>
      <c r="K331" s="312"/>
      <c r="L331" s="312"/>
      <c r="M331" s="312"/>
      <c r="N331" s="312"/>
    </row>
    <row r="332" spans="1:14" s="8" customFormat="1" ht="30" customHeight="1" thickBot="1" x14ac:dyDescent="0.25">
      <c r="A332" s="9">
        <v>27</v>
      </c>
      <c r="B332" s="198"/>
      <c r="C332" s="158" t="s">
        <v>141</v>
      </c>
      <c r="D332" s="159"/>
      <c r="E332" s="159"/>
      <c r="F332" s="247"/>
      <c r="G332" s="10">
        <f>SUM(G333:G334)</f>
        <v>6088.32</v>
      </c>
      <c r="H332" s="61"/>
    </row>
    <row r="333" spans="1:14" s="70" customFormat="1" ht="60" customHeight="1" x14ac:dyDescent="0.2">
      <c r="A333" s="69" t="s">
        <v>582</v>
      </c>
      <c r="B333" s="217" t="s">
        <v>142</v>
      </c>
      <c r="C333" s="80" t="s">
        <v>143</v>
      </c>
      <c r="D333" s="78" t="s">
        <v>33</v>
      </c>
      <c r="E333" s="79">
        <v>7</v>
      </c>
      <c r="F333" s="228">
        <v>715.2</v>
      </c>
      <c r="G333" s="47">
        <f t="shared" ref="G333" si="75">TRUNC(E333*F333,2)</f>
        <v>5006.3999999999996</v>
      </c>
      <c r="H333" s="311"/>
      <c r="I333" s="312"/>
      <c r="J333" s="312"/>
      <c r="K333" s="312"/>
      <c r="L333" s="312"/>
      <c r="M333" s="312"/>
      <c r="N333" s="312"/>
    </row>
    <row r="334" spans="1:14" s="70" customFormat="1" ht="39.950000000000003" customHeight="1" thickBot="1" x14ac:dyDescent="0.25">
      <c r="A334" s="69" t="s">
        <v>583</v>
      </c>
      <c r="B334" s="113" t="s">
        <v>264</v>
      </c>
      <c r="C334" s="74" t="s">
        <v>144</v>
      </c>
      <c r="D334" s="75" t="s">
        <v>103</v>
      </c>
      <c r="E334" s="76">
        <v>7</v>
      </c>
      <c r="F334" s="238">
        <v>154.56</v>
      </c>
      <c r="G334" s="47">
        <f>TRUNC(E334*F334,2)</f>
        <v>1081.92</v>
      </c>
      <c r="H334" s="311"/>
      <c r="I334" s="312"/>
      <c r="J334" s="312"/>
      <c r="K334" s="312"/>
      <c r="L334" s="312"/>
      <c r="M334" s="312"/>
      <c r="N334" s="312"/>
    </row>
    <row r="335" spans="1:14" s="8" customFormat="1" ht="30" customHeight="1" thickBot="1" x14ac:dyDescent="0.25">
      <c r="A335" s="9">
        <v>28</v>
      </c>
      <c r="B335" s="198"/>
      <c r="C335" s="158" t="s">
        <v>140</v>
      </c>
      <c r="D335" s="159"/>
      <c r="E335" s="159"/>
      <c r="F335" s="237"/>
      <c r="G335" s="10">
        <f>G336+G339+G343+G347+G352+G356+G360</f>
        <v>4978.51</v>
      </c>
      <c r="H335" s="61"/>
    </row>
    <row r="336" spans="1:14" s="8" customFormat="1" ht="30" customHeight="1" thickBot="1" x14ac:dyDescent="0.25">
      <c r="A336" s="52" t="s">
        <v>584</v>
      </c>
      <c r="B336" s="202"/>
      <c r="C336" s="162" t="s">
        <v>651</v>
      </c>
      <c r="D336" s="161"/>
      <c r="E336" s="161"/>
      <c r="F336" s="241"/>
      <c r="G336" s="53">
        <f>SUM(G337:G338)</f>
        <v>1246.57</v>
      </c>
      <c r="H336" s="61"/>
    </row>
    <row r="337" spans="1:14" s="70" customFormat="1" ht="39.950000000000003" customHeight="1" x14ac:dyDescent="0.2">
      <c r="A337" s="73" t="s">
        <v>585</v>
      </c>
      <c r="B337" s="92">
        <v>91785</v>
      </c>
      <c r="C337" s="74" t="s">
        <v>149</v>
      </c>
      <c r="D337" s="75" t="s">
        <v>48</v>
      </c>
      <c r="E337" s="91">
        <f>42.5</f>
        <v>42.5</v>
      </c>
      <c r="F337" s="238">
        <v>28.84</v>
      </c>
      <c r="G337" s="47">
        <f t="shared" ref="G337:G338" si="76">TRUNC(E337*F337,2)</f>
        <v>1225.7</v>
      </c>
      <c r="H337" s="311"/>
      <c r="I337" s="312"/>
      <c r="J337" s="312"/>
      <c r="K337" s="312"/>
      <c r="L337" s="312"/>
      <c r="M337" s="312"/>
      <c r="N337" s="312"/>
    </row>
    <row r="338" spans="1:14" s="70" customFormat="1" ht="39.950000000000003" customHeight="1" thickBot="1" x14ac:dyDescent="0.25">
      <c r="A338" s="73" t="s">
        <v>586</v>
      </c>
      <c r="B338" s="92">
        <v>94489</v>
      </c>
      <c r="C338" s="74" t="s">
        <v>150</v>
      </c>
      <c r="D338" s="75" t="s">
        <v>33</v>
      </c>
      <c r="E338" s="91">
        <v>1</v>
      </c>
      <c r="F338" s="238">
        <v>20.87</v>
      </c>
      <c r="G338" s="47">
        <f t="shared" si="76"/>
        <v>20.87</v>
      </c>
      <c r="H338" s="311"/>
      <c r="I338" s="312"/>
      <c r="J338" s="312"/>
      <c r="K338" s="312"/>
      <c r="L338" s="312"/>
      <c r="M338" s="312"/>
      <c r="N338" s="312"/>
    </row>
    <row r="339" spans="1:14" s="8" customFormat="1" ht="30" customHeight="1" thickBot="1" x14ac:dyDescent="0.25">
      <c r="A339" s="52" t="s">
        <v>587</v>
      </c>
      <c r="B339" s="202"/>
      <c r="C339" s="162" t="s">
        <v>146</v>
      </c>
      <c r="D339" s="161"/>
      <c r="E339" s="161"/>
      <c r="F339" s="246"/>
      <c r="G339" s="53">
        <f>SUM(G340:G342)</f>
        <v>1546.4599999999998</v>
      </c>
      <c r="H339" s="61"/>
    </row>
    <row r="340" spans="1:14" s="70" customFormat="1" ht="39.950000000000003" customHeight="1" x14ac:dyDescent="0.2">
      <c r="A340" s="73" t="s">
        <v>588</v>
      </c>
      <c r="B340" s="92">
        <v>88503</v>
      </c>
      <c r="C340" s="74" t="s">
        <v>145</v>
      </c>
      <c r="D340" s="75" t="s">
        <v>33</v>
      </c>
      <c r="E340" s="76">
        <v>1</v>
      </c>
      <c r="F340" s="238">
        <v>671.2</v>
      </c>
      <c r="G340" s="47">
        <f t="shared" ref="G340:G342" si="77">TRUNC(E340*F340,2)</f>
        <v>671.2</v>
      </c>
      <c r="H340" s="71"/>
      <c r="I340" s="77"/>
      <c r="J340" s="77"/>
      <c r="K340" s="77"/>
      <c r="L340" s="77"/>
      <c r="M340" s="77"/>
      <c r="N340" s="77"/>
    </row>
    <row r="341" spans="1:14" s="70" customFormat="1" ht="39.950000000000003" customHeight="1" x14ac:dyDescent="0.2">
      <c r="A341" s="73" t="s">
        <v>589</v>
      </c>
      <c r="B341" s="92">
        <v>91788</v>
      </c>
      <c r="C341" s="74" t="s">
        <v>147</v>
      </c>
      <c r="D341" s="75" t="s">
        <v>48</v>
      </c>
      <c r="E341" s="91">
        <v>31.53</v>
      </c>
      <c r="F341" s="238">
        <v>26.21</v>
      </c>
      <c r="G341" s="47">
        <f t="shared" si="77"/>
        <v>826.4</v>
      </c>
      <c r="H341" s="311"/>
      <c r="I341" s="312"/>
      <c r="J341" s="312"/>
      <c r="K341" s="312"/>
      <c r="L341" s="312"/>
      <c r="M341" s="312"/>
      <c r="N341" s="312"/>
    </row>
    <row r="342" spans="1:14" s="6" customFormat="1" ht="60" customHeight="1" thickBot="1" x14ac:dyDescent="0.25">
      <c r="A342" s="73" t="s">
        <v>840</v>
      </c>
      <c r="B342" s="204">
        <v>94492</v>
      </c>
      <c r="C342" s="68" t="s">
        <v>148</v>
      </c>
      <c r="D342" s="75" t="s">
        <v>33</v>
      </c>
      <c r="E342" s="46">
        <v>1</v>
      </c>
      <c r="F342" s="244">
        <v>48.86</v>
      </c>
      <c r="G342" s="47">
        <f t="shared" si="77"/>
        <v>48.86</v>
      </c>
      <c r="H342" s="311"/>
      <c r="I342" s="312"/>
      <c r="J342" s="312"/>
      <c r="K342" s="312"/>
      <c r="L342" s="312"/>
      <c r="M342" s="312"/>
      <c r="N342" s="312"/>
    </row>
    <row r="343" spans="1:14" s="8" customFormat="1" ht="30" customHeight="1" thickBot="1" x14ac:dyDescent="0.25">
      <c r="A343" s="52" t="s">
        <v>590</v>
      </c>
      <c r="B343" s="202"/>
      <c r="C343" s="162" t="s">
        <v>151</v>
      </c>
      <c r="D343" s="161"/>
      <c r="E343" s="161"/>
      <c r="F343" s="246"/>
      <c r="G343" s="53">
        <f>SUM(G344:G346)</f>
        <v>587.86</v>
      </c>
      <c r="H343" s="61"/>
    </row>
    <row r="344" spans="1:14" s="70" customFormat="1" ht="39.950000000000003" customHeight="1" x14ac:dyDescent="0.2">
      <c r="A344" s="73" t="s">
        <v>591</v>
      </c>
      <c r="B344" s="92">
        <v>91785</v>
      </c>
      <c r="C344" s="74" t="s">
        <v>152</v>
      </c>
      <c r="D344" s="75" t="s">
        <v>48</v>
      </c>
      <c r="E344" s="91">
        <v>6.4</v>
      </c>
      <c r="F344" s="238">
        <v>28.84</v>
      </c>
      <c r="G344" s="47">
        <f t="shared" ref="G344:G346" si="78">TRUNC(E344*F344,2)</f>
        <v>184.57</v>
      </c>
      <c r="H344" s="311"/>
      <c r="I344" s="312"/>
      <c r="J344" s="312"/>
      <c r="K344" s="312"/>
      <c r="L344" s="312"/>
      <c r="M344" s="312"/>
      <c r="N344" s="312"/>
    </row>
    <row r="345" spans="1:14" s="6" customFormat="1" ht="60" customHeight="1" x14ac:dyDescent="0.2">
      <c r="A345" s="73" t="s">
        <v>592</v>
      </c>
      <c r="B345" s="204">
        <v>89957</v>
      </c>
      <c r="C345" s="68" t="s">
        <v>153</v>
      </c>
      <c r="D345" s="75" t="s">
        <v>33</v>
      </c>
      <c r="E345" s="89">
        <v>3</v>
      </c>
      <c r="F345" s="244">
        <v>95.31</v>
      </c>
      <c r="G345" s="47">
        <f t="shared" si="78"/>
        <v>285.93</v>
      </c>
      <c r="H345" s="311"/>
      <c r="I345" s="312"/>
      <c r="J345" s="312"/>
      <c r="K345" s="312"/>
      <c r="L345" s="312"/>
      <c r="M345" s="312"/>
      <c r="N345" s="312"/>
    </row>
    <row r="346" spans="1:14" s="70" customFormat="1" ht="39.950000000000003" customHeight="1" thickBot="1" x14ac:dyDescent="0.25">
      <c r="A346" s="73" t="s">
        <v>841</v>
      </c>
      <c r="B346" s="92">
        <v>89987</v>
      </c>
      <c r="C346" s="74" t="s">
        <v>623</v>
      </c>
      <c r="D346" s="75" t="s">
        <v>33</v>
      </c>
      <c r="E346" s="76">
        <v>2</v>
      </c>
      <c r="F346" s="230">
        <v>58.68</v>
      </c>
      <c r="G346" s="47">
        <f t="shared" si="78"/>
        <v>117.36</v>
      </c>
      <c r="H346" s="311"/>
      <c r="I346" s="312"/>
      <c r="J346" s="312"/>
      <c r="K346" s="312"/>
      <c r="L346" s="312"/>
      <c r="M346" s="312"/>
      <c r="N346" s="312"/>
    </row>
    <row r="347" spans="1:14" s="8" customFormat="1" ht="30" customHeight="1" thickBot="1" x14ac:dyDescent="0.25">
      <c r="A347" s="52" t="s">
        <v>594</v>
      </c>
      <c r="B347" s="202"/>
      <c r="C347" s="162" t="s">
        <v>154</v>
      </c>
      <c r="D347" s="161"/>
      <c r="E347" s="161"/>
      <c r="F347" s="246"/>
      <c r="G347" s="53">
        <f>SUM(G348:G351)</f>
        <v>661.82999999999993</v>
      </c>
      <c r="H347" s="61"/>
    </row>
    <row r="348" spans="1:14" s="70" customFormat="1" ht="39.950000000000003" customHeight="1" x14ac:dyDescent="0.2">
      <c r="A348" s="73" t="s">
        <v>595</v>
      </c>
      <c r="B348" s="92">
        <v>91785</v>
      </c>
      <c r="C348" s="74" t="s">
        <v>152</v>
      </c>
      <c r="D348" s="75" t="s">
        <v>48</v>
      </c>
      <c r="E348" s="91">
        <v>6.9</v>
      </c>
      <c r="F348" s="238">
        <v>28.84</v>
      </c>
      <c r="G348" s="47">
        <f t="shared" ref="G348:G351" si="79">TRUNC(E348*F348,2)</f>
        <v>198.99</v>
      </c>
      <c r="H348" s="311"/>
      <c r="I348" s="312"/>
      <c r="J348" s="312"/>
      <c r="K348" s="312"/>
      <c r="L348" s="312"/>
      <c r="M348" s="312"/>
      <c r="N348" s="312"/>
    </row>
    <row r="349" spans="1:14" s="6" customFormat="1" ht="60" customHeight="1" x14ac:dyDescent="0.2">
      <c r="A349" s="73" t="s">
        <v>596</v>
      </c>
      <c r="B349" s="204">
        <v>89957</v>
      </c>
      <c r="C349" s="68" t="s">
        <v>153</v>
      </c>
      <c r="D349" s="75" t="s">
        <v>33</v>
      </c>
      <c r="E349" s="46">
        <v>4</v>
      </c>
      <c r="F349" s="244">
        <v>95.31</v>
      </c>
      <c r="G349" s="47">
        <f t="shared" si="79"/>
        <v>381.24</v>
      </c>
      <c r="H349" s="311"/>
      <c r="I349" s="312"/>
      <c r="J349" s="312"/>
      <c r="K349" s="312"/>
      <c r="L349" s="312"/>
      <c r="M349" s="312"/>
      <c r="N349" s="312"/>
    </row>
    <row r="350" spans="1:14" s="70" customFormat="1" ht="39.950000000000003" customHeight="1" x14ac:dyDescent="0.2">
      <c r="A350" s="73" t="s">
        <v>597</v>
      </c>
      <c r="B350" s="92">
        <v>89351</v>
      </c>
      <c r="C350" s="74" t="s">
        <v>281</v>
      </c>
      <c r="D350" s="75" t="s">
        <v>33</v>
      </c>
      <c r="E350" s="76">
        <v>1</v>
      </c>
      <c r="F350" s="230">
        <v>22.92</v>
      </c>
      <c r="G350" s="47">
        <f t="shared" si="79"/>
        <v>22.92</v>
      </c>
      <c r="H350" s="311"/>
      <c r="I350" s="312"/>
      <c r="J350" s="312"/>
      <c r="K350" s="312"/>
      <c r="L350" s="312"/>
      <c r="M350" s="312"/>
      <c r="N350" s="312"/>
    </row>
    <row r="351" spans="1:14" s="70" customFormat="1" ht="39.950000000000003" customHeight="1" thickBot="1" x14ac:dyDescent="0.25">
      <c r="A351" s="73" t="s">
        <v>842</v>
      </c>
      <c r="B351" s="92">
        <v>89987</v>
      </c>
      <c r="C351" s="74" t="s">
        <v>623</v>
      </c>
      <c r="D351" s="75" t="s">
        <v>33</v>
      </c>
      <c r="E351" s="76">
        <v>1</v>
      </c>
      <c r="F351" s="230">
        <v>58.68</v>
      </c>
      <c r="G351" s="47">
        <f t="shared" si="79"/>
        <v>58.68</v>
      </c>
      <c r="H351" s="311"/>
      <c r="I351" s="312"/>
      <c r="J351" s="312"/>
      <c r="K351" s="312"/>
      <c r="L351" s="312"/>
      <c r="M351" s="312"/>
      <c r="N351" s="312"/>
    </row>
    <row r="352" spans="1:14" s="8" customFormat="1" ht="30" customHeight="1" thickBot="1" x14ac:dyDescent="0.25">
      <c r="A352" s="52" t="s">
        <v>837</v>
      </c>
      <c r="B352" s="202"/>
      <c r="C352" s="162" t="s">
        <v>265</v>
      </c>
      <c r="D352" s="161"/>
      <c r="E352" s="161"/>
      <c r="F352" s="246"/>
      <c r="G352" s="53">
        <f>SUM(G353:G355)</f>
        <v>413.68</v>
      </c>
      <c r="H352" s="61"/>
    </row>
    <row r="353" spans="1:14" s="70" customFormat="1" ht="39.950000000000003" customHeight="1" x14ac:dyDescent="0.2">
      <c r="A353" s="73" t="s">
        <v>843</v>
      </c>
      <c r="B353" s="92">
        <v>91785</v>
      </c>
      <c r="C353" s="74" t="s">
        <v>152</v>
      </c>
      <c r="D353" s="75" t="s">
        <v>48</v>
      </c>
      <c r="E353" s="91">
        <v>5.7</v>
      </c>
      <c r="F353" s="238">
        <v>28.84</v>
      </c>
      <c r="G353" s="47">
        <f t="shared" ref="G353:G355" si="80">TRUNC(E353*F353,2)</f>
        <v>164.38</v>
      </c>
      <c r="H353" s="311"/>
      <c r="I353" s="312"/>
      <c r="J353" s="312"/>
      <c r="K353" s="312"/>
      <c r="L353" s="312"/>
      <c r="M353" s="312"/>
      <c r="N353" s="312"/>
    </row>
    <row r="354" spans="1:14" s="6" customFormat="1" ht="60" customHeight="1" x14ac:dyDescent="0.2">
      <c r="A354" s="73" t="s">
        <v>844</v>
      </c>
      <c r="B354" s="204">
        <v>89957</v>
      </c>
      <c r="C354" s="68" t="s">
        <v>153</v>
      </c>
      <c r="D354" s="75" t="s">
        <v>33</v>
      </c>
      <c r="E354" s="46">
        <v>2</v>
      </c>
      <c r="F354" s="244">
        <v>95.31</v>
      </c>
      <c r="G354" s="47">
        <f t="shared" si="80"/>
        <v>190.62</v>
      </c>
      <c r="H354" s="311"/>
      <c r="I354" s="312"/>
      <c r="J354" s="312"/>
      <c r="K354" s="312"/>
      <c r="L354" s="312"/>
      <c r="M354" s="312"/>
      <c r="N354" s="312"/>
    </row>
    <row r="355" spans="1:14" s="70" customFormat="1" ht="39.950000000000003" customHeight="1" thickBot="1" x14ac:dyDescent="0.25">
      <c r="A355" s="73" t="s">
        <v>845</v>
      </c>
      <c r="B355" s="92">
        <v>89987</v>
      </c>
      <c r="C355" s="74" t="s">
        <v>623</v>
      </c>
      <c r="D355" s="75" t="s">
        <v>33</v>
      </c>
      <c r="E355" s="76">
        <v>1</v>
      </c>
      <c r="F355" s="230">
        <v>58.68</v>
      </c>
      <c r="G355" s="47">
        <f t="shared" si="80"/>
        <v>58.68</v>
      </c>
      <c r="H355" s="311"/>
      <c r="I355" s="312"/>
      <c r="J355" s="312"/>
      <c r="K355" s="312"/>
      <c r="L355" s="312"/>
      <c r="M355" s="312"/>
      <c r="N355" s="312"/>
    </row>
    <row r="356" spans="1:14" s="8" customFormat="1" ht="30" customHeight="1" thickBot="1" x14ac:dyDescent="0.25">
      <c r="A356" s="52" t="s">
        <v>838</v>
      </c>
      <c r="B356" s="202"/>
      <c r="C356" s="162" t="s">
        <v>593</v>
      </c>
      <c r="D356" s="161"/>
      <c r="E356" s="161"/>
      <c r="F356" s="246"/>
      <c r="G356" s="53">
        <f>SUM(G357:G359)</f>
        <v>236.18</v>
      </c>
      <c r="H356" s="61"/>
    </row>
    <row r="357" spans="1:14" s="70" customFormat="1" ht="39.950000000000003" customHeight="1" x14ac:dyDescent="0.2">
      <c r="A357" s="73" t="s">
        <v>846</v>
      </c>
      <c r="B357" s="92">
        <v>91785</v>
      </c>
      <c r="C357" s="74" t="s">
        <v>152</v>
      </c>
      <c r="D357" s="75" t="s">
        <v>48</v>
      </c>
      <c r="E357" s="91">
        <v>2.85</v>
      </c>
      <c r="F357" s="238">
        <v>28.84</v>
      </c>
      <c r="G357" s="47">
        <f t="shared" ref="G357:G359" si="81">TRUNC(E357*F357,2)</f>
        <v>82.19</v>
      </c>
      <c r="H357" s="311"/>
      <c r="I357" s="312"/>
      <c r="J357" s="312"/>
      <c r="K357" s="312"/>
      <c r="L357" s="312"/>
      <c r="M357" s="312"/>
      <c r="N357" s="312"/>
    </row>
    <row r="358" spans="1:14" s="6" customFormat="1" ht="60" customHeight="1" x14ac:dyDescent="0.2">
      <c r="A358" s="73" t="s">
        <v>847</v>
      </c>
      <c r="B358" s="204">
        <v>89957</v>
      </c>
      <c r="C358" s="68" t="s">
        <v>153</v>
      </c>
      <c r="D358" s="75" t="s">
        <v>33</v>
      </c>
      <c r="E358" s="46">
        <v>1</v>
      </c>
      <c r="F358" s="244">
        <v>95.31</v>
      </c>
      <c r="G358" s="47">
        <f t="shared" si="81"/>
        <v>95.31</v>
      </c>
      <c r="H358" s="311"/>
      <c r="I358" s="312"/>
      <c r="J358" s="312"/>
      <c r="K358" s="312"/>
      <c r="L358" s="312"/>
      <c r="M358" s="312"/>
      <c r="N358" s="312"/>
    </row>
    <row r="359" spans="1:14" s="70" customFormat="1" ht="39.950000000000003" customHeight="1" thickBot="1" x14ac:dyDescent="0.25">
      <c r="A359" s="73" t="s">
        <v>848</v>
      </c>
      <c r="B359" s="92">
        <v>89987</v>
      </c>
      <c r="C359" s="74" t="s">
        <v>623</v>
      </c>
      <c r="D359" s="75" t="s">
        <v>33</v>
      </c>
      <c r="E359" s="76">
        <v>1</v>
      </c>
      <c r="F359" s="230">
        <v>58.68</v>
      </c>
      <c r="G359" s="47">
        <f t="shared" si="81"/>
        <v>58.68</v>
      </c>
      <c r="H359" s="311"/>
      <c r="I359" s="312"/>
      <c r="J359" s="312"/>
      <c r="K359" s="312"/>
      <c r="L359" s="312"/>
      <c r="M359" s="312"/>
      <c r="N359" s="312"/>
    </row>
    <row r="360" spans="1:14" s="8" customFormat="1" ht="30" customHeight="1" thickBot="1" x14ac:dyDescent="0.25">
      <c r="A360" s="52" t="s">
        <v>839</v>
      </c>
      <c r="B360" s="202"/>
      <c r="C360" s="162" t="s">
        <v>598</v>
      </c>
      <c r="D360" s="161"/>
      <c r="E360" s="161"/>
      <c r="F360" s="246"/>
      <c r="G360" s="53">
        <f>SUM(G361:G361)</f>
        <v>285.93</v>
      </c>
      <c r="H360" s="61"/>
    </row>
    <row r="361" spans="1:14" s="6" customFormat="1" ht="60" customHeight="1" thickBot="1" x14ac:dyDescent="0.25">
      <c r="A361" s="73" t="s">
        <v>849</v>
      </c>
      <c r="B361" s="204">
        <v>89957</v>
      </c>
      <c r="C361" s="68" t="s">
        <v>153</v>
      </c>
      <c r="D361" s="75" t="s">
        <v>33</v>
      </c>
      <c r="E361" s="89">
        <v>3</v>
      </c>
      <c r="F361" s="244">
        <v>95.31</v>
      </c>
      <c r="G361" s="47">
        <f t="shared" ref="G361" si="82">TRUNC(E361*F361,2)</f>
        <v>285.93</v>
      </c>
      <c r="H361" s="311"/>
      <c r="I361" s="312"/>
      <c r="J361" s="312"/>
      <c r="K361" s="312"/>
      <c r="L361" s="312"/>
      <c r="M361" s="312"/>
      <c r="N361" s="312"/>
    </row>
    <row r="362" spans="1:14" s="8" customFormat="1" ht="30" customHeight="1" thickBot="1" x14ac:dyDescent="0.25">
      <c r="A362" s="9">
        <v>29</v>
      </c>
      <c r="B362" s="198"/>
      <c r="C362" s="158" t="s">
        <v>155</v>
      </c>
      <c r="D362" s="159"/>
      <c r="E362" s="159"/>
      <c r="F362" s="247"/>
      <c r="G362" s="10">
        <f>G363+G370+G373+G376</f>
        <v>17333.940000000002</v>
      </c>
      <c r="H362" s="61"/>
    </row>
    <row r="363" spans="1:14" s="8" customFormat="1" ht="30" customHeight="1" thickBot="1" x14ac:dyDescent="0.25">
      <c r="A363" s="52" t="s">
        <v>599</v>
      </c>
      <c r="B363" s="202"/>
      <c r="C363" s="162" t="s">
        <v>156</v>
      </c>
      <c r="D363" s="161"/>
      <c r="E363" s="161"/>
      <c r="F363" s="246"/>
      <c r="G363" s="53">
        <f>SUM(G364:G369)</f>
        <v>3274.19</v>
      </c>
      <c r="H363" s="61"/>
    </row>
    <row r="364" spans="1:14" s="6" customFormat="1" ht="80.099999999999994" customHeight="1" x14ac:dyDescent="0.2">
      <c r="A364" s="44" t="s">
        <v>850</v>
      </c>
      <c r="B364" s="204">
        <v>91792</v>
      </c>
      <c r="C364" s="68" t="s">
        <v>158</v>
      </c>
      <c r="D364" s="75" t="s">
        <v>48</v>
      </c>
      <c r="E364" s="89">
        <v>9.58</v>
      </c>
      <c r="F364" s="244">
        <v>37.4</v>
      </c>
      <c r="G364" s="47">
        <f t="shared" ref="G364:G369" si="83">TRUNC(E364*F364,2)</f>
        <v>358.29</v>
      </c>
      <c r="H364" s="311"/>
      <c r="I364" s="312"/>
      <c r="J364" s="312"/>
      <c r="K364" s="312"/>
      <c r="L364" s="312"/>
      <c r="M364" s="312"/>
      <c r="N364" s="312"/>
    </row>
    <row r="365" spans="1:14" s="6" customFormat="1" ht="80.099999999999994" customHeight="1" x14ac:dyDescent="0.2">
      <c r="A365" s="44" t="s">
        <v>851</v>
      </c>
      <c r="B365" s="204">
        <v>91793</v>
      </c>
      <c r="C365" s="68" t="s">
        <v>159</v>
      </c>
      <c r="D365" s="75" t="s">
        <v>48</v>
      </c>
      <c r="E365" s="89">
        <f>11.68</f>
        <v>11.68</v>
      </c>
      <c r="F365" s="244">
        <v>54.53</v>
      </c>
      <c r="G365" s="47">
        <f t="shared" si="83"/>
        <v>636.91</v>
      </c>
      <c r="H365" s="311"/>
      <c r="I365" s="312"/>
      <c r="J365" s="312"/>
      <c r="K365" s="312"/>
      <c r="L365" s="312"/>
      <c r="M365" s="312"/>
      <c r="N365" s="312"/>
    </row>
    <row r="366" spans="1:14" s="6" customFormat="1" ht="80.099999999999994" customHeight="1" x14ac:dyDescent="0.2">
      <c r="A366" s="44" t="s">
        <v>852</v>
      </c>
      <c r="B366" s="204">
        <v>91795</v>
      </c>
      <c r="C366" s="68" t="s">
        <v>160</v>
      </c>
      <c r="D366" s="75" t="s">
        <v>48</v>
      </c>
      <c r="E366" s="89">
        <v>45.7</v>
      </c>
      <c r="F366" s="244">
        <v>40.86</v>
      </c>
      <c r="G366" s="47">
        <f t="shared" si="83"/>
        <v>1867.3</v>
      </c>
      <c r="H366" s="311"/>
      <c r="I366" s="312"/>
      <c r="J366" s="312"/>
      <c r="K366" s="312"/>
      <c r="L366" s="312"/>
      <c r="M366" s="312"/>
      <c r="N366" s="312"/>
    </row>
    <row r="367" spans="1:14" s="6" customFormat="1" ht="60" customHeight="1" x14ac:dyDescent="0.2">
      <c r="A367" s="44" t="s">
        <v>853</v>
      </c>
      <c r="B367" s="92" t="s">
        <v>266</v>
      </c>
      <c r="C367" s="80" t="s">
        <v>161</v>
      </c>
      <c r="D367" s="75" t="s">
        <v>33</v>
      </c>
      <c r="E367" s="91">
        <v>4</v>
      </c>
      <c r="F367" s="238">
        <v>43.1</v>
      </c>
      <c r="G367" s="47">
        <f t="shared" si="83"/>
        <v>172.4</v>
      </c>
      <c r="H367" s="311"/>
      <c r="I367" s="312"/>
      <c r="J367" s="312"/>
      <c r="K367" s="312"/>
      <c r="L367" s="312"/>
      <c r="M367" s="312"/>
      <c r="N367" s="312"/>
    </row>
    <row r="368" spans="1:14" s="6" customFormat="1" ht="39.950000000000003" customHeight="1" x14ac:dyDescent="0.2">
      <c r="A368" s="44" t="s">
        <v>854</v>
      </c>
      <c r="B368" s="92">
        <v>89709</v>
      </c>
      <c r="C368" s="80" t="s">
        <v>990</v>
      </c>
      <c r="D368" s="75" t="s">
        <v>33</v>
      </c>
      <c r="E368" s="91">
        <v>1</v>
      </c>
      <c r="F368" s="238">
        <v>8.24</v>
      </c>
      <c r="G368" s="47">
        <f t="shared" ref="G368" si="84">TRUNC(E368*F368,2)</f>
        <v>8.24</v>
      </c>
      <c r="H368" s="311"/>
      <c r="I368" s="312"/>
      <c r="J368" s="312"/>
      <c r="K368" s="312"/>
      <c r="L368" s="312"/>
      <c r="M368" s="312"/>
      <c r="N368" s="312"/>
    </row>
    <row r="369" spans="1:14" s="70" customFormat="1" ht="39.950000000000003" customHeight="1" thickBot="1" x14ac:dyDescent="0.25">
      <c r="A369" s="44" t="s">
        <v>989</v>
      </c>
      <c r="B369" s="92" t="s">
        <v>267</v>
      </c>
      <c r="C369" s="74" t="s">
        <v>162</v>
      </c>
      <c r="D369" s="75" t="s">
        <v>33</v>
      </c>
      <c r="E369" s="91">
        <v>5</v>
      </c>
      <c r="F369" s="230">
        <v>46.21</v>
      </c>
      <c r="G369" s="47">
        <f t="shared" si="83"/>
        <v>231.05</v>
      </c>
      <c r="H369" s="311"/>
      <c r="I369" s="312"/>
      <c r="J369" s="312"/>
      <c r="K369" s="312"/>
      <c r="L369" s="312"/>
      <c r="M369" s="312"/>
      <c r="N369" s="312"/>
    </row>
    <row r="370" spans="1:14" s="8" customFormat="1" ht="30" customHeight="1" thickBot="1" x14ac:dyDescent="0.25">
      <c r="A370" s="52" t="s">
        <v>600</v>
      </c>
      <c r="B370" s="202"/>
      <c r="C370" s="162" t="s">
        <v>157</v>
      </c>
      <c r="D370" s="161"/>
      <c r="E370" s="161"/>
      <c r="F370" s="246"/>
      <c r="G370" s="53">
        <f>SUM(G371:G372)</f>
        <v>668.4</v>
      </c>
      <c r="H370" s="61"/>
    </row>
    <row r="371" spans="1:14" s="6" customFormat="1" ht="80.099999999999994" customHeight="1" x14ac:dyDescent="0.2">
      <c r="A371" s="44" t="s">
        <v>855</v>
      </c>
      <c r="B371" s="204">
        <v>91793</v>
      </c>
      <c r="C371" s="68" t="s">
        <v>318</v>
      </c>
      <c r="D371" s="75" t="s">
        <v>48</v>
      </c>
      <c r="E371" s="89">
        <v>12</v>
      </c>
      <c r="F371" s="244">
        <v>54.53</v>
      </c>
      <c r="G371" s="47">
        <f t="shared" ref="G371:G372" si="85">TRUNC(E371*F371,2)</f>
        <v>654.36</v>
      </c>
      <c r="H371" s="311"/>
      <c r="I371" s="312"/>
      <c r="J371" s="312"/>
      <c r="K371" s="312"/>
      <c r="L371" s="312"/>
      <c r="M371" s="312"/>
      <c r="N371" s="312"/>
    </row>
    <row r="372" spans="1:14" s="70" customFormat="1" ht="39.950000000000003" customHeight="1" thickBot="1" x14ac:dyDescent="0.25">
      <c r="A372" s="44" t="s">
        <v>856</v>
      </c>
      <c r="B372" s="92" t="s">
        <v>268</v>
      </c>
      <c r="C372" s="74" t="s">
        <v>163</v>
      </c>
      <c r="D372" s="75" t="s">
        <v>33</v>
      </c>
      <c r="E372" s="91">
        <v>2</v>
      </c>
      <c r="F372" s="238">
        <v>7.02</v>
      </c>
      <c r="G372" s="47">
        <f t="shared" si="85"/>
        <v>14.04</v>
      </c>
      <c r="H372" s="311"/>
      <c r="I372" s="312"/>
      <c r="J372" s="312"/>
      <c r="K372" s="312"/>
      <c r="L372" s="312"/>
      <c r="M372" s="312"/>
      <c r="N372" s="312"/>
    </row>
    <row r="373" spans="1:14" s="8" customFormat="1" ht="30" customHeight="1" thickBot="1" x14ac:dyDescent="0.25">
      <c r="A373" s="52" t="s">
        <v>857</v>
      </c>
      <c r="B373" s="202"/>
      <c r="C373" s="162" t="s">
        <v>164</v>
      </c>
      <c r="D373" s="161"/>
      <c r="E373" s="161"/>
      <c r="F373" s="246"/>
      <c r="G373" s="53">
        <f>SUM(G374:G375)</f>
        <v>3550.86</v>
      </c>
      <c r="H373" s="61"/>
    </row>
    <row r="374" spans="1:14" s="70" customFormat="1" ht="60" customHeight="1" x14ac:dyDescent="0.2">
      <c r="A374" s="73" t="s">
        <v>858</v>
      </c>
      <c r="B374" s="92">
        <v>97902</v>
      </c>
      <c r="C374" s="74" t="s">
        <v>601</v>
      </c>
      <c r="D374" s="75" t="s">
        <v>33</v>
      </c>
      <c r="E374" s="91">
        <v>6</v>
      </c>
      <c r="F374" s="230">
        <v>495.8</v>
      </c>
      <c r="G374" s="47">
        <f t="shared" ref="G374:G375" si="86">TRUNC(E374*F374,2)</f>
        <v>2974.8</v>
      </c>
      <c r="H374" s="311"/>
      <c r="I374" s="312"/>
      <c r="J374" s="312"/>
      <c r="K374" s="312"/>
      <c r="L374" s="312"/>
      <c r="M374" s="312"/>
      <c r="N374" s="312"/>
    </row>
    <row r="375" spans="1:14" s="70" customFormat="1" ht="60" customHeight="1" thickBot="1" x14ac:dyDescent="0.25">
      <c r="A375" s="73" t="s">
        <v>859</v>
      </c>
      <c r="B375" s="92">
        <v>98105</v>
      </c>
      <c r="C375" s="74" t="s">
        <v>602</v>
      </c>
      <c r="D375" s="75" t="s">
        <v>33</v>
      </c>
      <c r="E375" s="91">
        <v>1</v>
      </c>
      <c r="F375" s="238">
        <v>576.05999999999995</v>
      </c>
      <c r="G375" s="47">
        <f t="shared" si="86"/>
        <v>576.05999999999995</v>
      </c>
      <c r="H375" s="311"/>
      <c r="I375" s="312"/>
      <c r="J375" s="312"/>
      <c r="K375" s="312"/>
      <c r="L375" s="312"/>
      <c r="M375" s="312"/>
      <c r="N375" s="312"/>
    </row>
    <row r="376" spans="1:14" s="8" customFormat="1" ht="30" customHeight="1" thickBot="1" x14ac:dyDescent="0.25">
      <c r="A376" s="52" t="s">
        <v>860</v>
      </c>
      <c r="B376" s="202"/>
      <c r="C376" s="162" t="s">
        <v>165</v>
      </c>
      <c r="D376" s="161"/>
      <c r="E376" s="161"/>
      <c r="F376" s="246"/>
      <c r="G376" s="53">
        <f>SUM(G377:G378)</f>
        <v>9840.49</v>
      </c>
      <c r="H376" s="61"/>
    </row>
    <row r="377" spans="1:14" s="6" customFormat="1" ht="60" customHeight="1" x14ac:dyDescent="0.2">
      <c r="A377" s="44" t="s">
        <v>861</v>
      </c>
      <c r="B377" s="204">
        <v>98067</v>
      </c>
      <c r="C377" s="68" t="s">
        <v>166</v>
      </c>
      <c r="D377" s="75" t="s">
        <v>33</v>
      </c>
      <c r="E377" s="115">
        <v>1</v>
      </c>
      <c r="F377" s="228">
        <v>6011.21</v>
      </c>
      <c r="G377" s="47">
        <f t="shared" ref="G377:G378" si="87">TRUNC(E377*F377,2)</f>
        <v>6011.21</v>
      </c>
      <c r="H377" s="311"/>
      <c r="I377" s="312"/>
      <c r="J377" s="312"/>
      <c r="K377" s="312"/>
      <c r="L377" s="312"/>
      <c r="M377" s="312"/>
      <c r="N377" s="312"/>
    </row>
    <row r="378" spans="1:14" s="70" customFormat="1" ht="39.950000000000003" customHeight="1" thickBot="1" x14ac:dyDescent="0.25">
      <c r="A378" s="44" t="s">
        <v>862</v>
      </c>
      <c r="B378" s="92">
        <v>98078</v>
      </c>
      <c r="C378" s="74" t="s">
        <v>167</v>
      </c>
      <c r="D378" s="75" t="s">
        <v>33</v>
      </c>
      <c r="E378" s="115">
        <v>1</v>
      </c>
      <c r="F378" s="228">
        <v>3829.28</v>
      </c>
      <c r="G378" s="47">
        <f t="shared" si="87"/>
        <v>3829.28</v>
      </c>
      <c r="H378" s="311"/>
      <c r="I378" s="312"/>
      <c r="J378" s="312"/>
      <c r="K378" s="312"/>
      <c r="L378" s="312"/>
      <c r="M378" s="312"/>
      <c r="N378" s="312"/>
    </row>
    <row r="379" spans="1:14" s="8" customFormat="1" ht="30" customHeight="1" thickBot="1" x14ac:dyDescent="0.25">
      <c r="A379" s="9">
        <v>30</v>
      </c>
      <c r="B379" s="198"/>
      <c r="C379" s="158" t="s">
        <v>168</v>
      </c>
      <c r="D379" s="159"/>
      <c r="E379" s="159"/>
      <c r="F379" s="247"/>
      <c r="G379" s="10">
        <f>SUM(G380:G382)</f>
        <v>2437.4399999999996</v>
      </c>
      <c r="H379" s="61"/>
    </row>
    <row r="380" spans="1:14" s="6" customFormat="1" ht="60" customHeight="1" x14ac:dyDescent="0.2">
      <c r="A380" s="44" t="s">
        <v>603</v>
      </c>
      <c r="B380" s="204">
        <v>91791</v>
      </c>
      <c r="C380" s="116" t="s">
        <v>169</v>
      </c>
      <c r="D380" s="92" t="s">
        <v>48</v>
      </c>
      <c r="E380" s="115">
        <v>35</v>
      </c>
      <c r="F380" s="228">
        <v>48.13</v>
      </c>
      <c r="G380" s="47">
        <f t="shared" ref="G380:G382" si="88">TRUNC(E380*F380,2)</f>
        <v>1684.55</v>
      </c>
      <c r="H380" s="311"/>
      <c r="I380" s="312"/>
      <c r="J380" s="312"/>
      <c r="K380" s="312"/>
      <c r="L380" s="312"/>
      <c r="M380" s="312"/>
      <c r="N380" s="312"/>
    </row>
    <row r="381" spans="1:14" s="70" customFormat="1" ht="39.950000000000003" customHeight="1" x14ac:dyDescent="0.2">
      <c r="A381" s="44" t="s">
        <v>604</v>
      </c>
      <c r="B381" s="92">
        <v>72285</v>
      </c>
      <c r="C381" s="117" t="s">
        <v>863</v>
      </c>
      <c r="D381" s="92" t="s">
        <v>33</v>
      </c>
      <c r="E381" s="91">
        <v>6</v>
      </c>
      <c r="F381" s="230">
        <v>88.4</v>
      </c>
      <c r="G381" s="47">
        <f t="shared" si="88"/>
        <v>530.4</v>
      </c>
      <c r="H381" s="311"/>
      <c r="I381" s="312"/>
      <c r="J381" s="312"/>
      <c r="K381" s="312"/>
      <c r="L381" s="312"/>
      <c r="M381" s="312"/>
      <c r="N381" s="312"/>
    </row>
    <row r="382" spans="1:14" s="70" customFormat="1" ht="39.950000000000003" customHeight="1" thickBot="1" x14ac:dyDescent="0.25">
      <c r="A382" s="44" t="s">
        <v>608</v>
      </c>
      <c r="B382" s="92" t="s">
        <v>305</v>
      </c>
      <c r="C382" s="74" t="s">
        <v>306</v>
      </c>
      <c r="D382" s="75" t="s">
        <v>33</v>
      </c>
      <c r="E382" s="91">
        <v>19</v>
      </c>
      <c r="F382" s="238">
        <v>11.71</v>
      </c>
      <c r="G382" s="47">
        <f t="shared" si="88"/>
        <v>222.49</v>
      </c>
      <c r="H382" s="311"/>
      <c r="I382" s="312"/>
      <c r="J382" s="312"/>
      <c r="K382" s="312"/>
      <c r="L382" s="312"/>
      <c r="M382" s="312"/>
      <c r="N382" s="312"/>
    </row>
    <row r="383" spans="1:14" s="8" customFormat="1" ht="30" customHeight="1" thickBot="1" x14ac:dyDescent="0.25">
      <c r="A383" s="9">
        <v>31</v>
      </c>
      <c r="B383" s="198"/>
      <c r="C383" s="158" t="s">
        <v>85</v>
      </c>
      <c r="D383" s="159"/>
      <c r="E383" s="159"/>
      <c r="F383" s="247"/>
      <c r="G383" s="10">
        <f>SUM(G384:G392)</f>
        <v>8287.77</v>
      </c>
      <c r="H383" s="61"/>
    </row>
    <row r="384" spans="1:14" s="6" customFormat="1" ht="39.950000000000003" customHeight="1" x14ac:dyDescent="0.2">
      <c r="A384" s="44" t="s">
        <v>433</v>
      </c>
      <c r="B384" s="199">
        <v>98689</v>
      </c>
      <c r="C384" s="49" t="s">
        <v>525</v>
      </c>
      <c r="D384" s="50" t="s">
        <v>48</v>
      </c>
      <c r="E384" s="51">
        <v>7.27</v>
      </c>
      <c r="F384" s="238">
        <v>86.48</v>
      </c>
      <c r="G384" s="47">
        <f t="shared" ref="G384:G392" si="89">TRUNC(E384*F384,2)</f>
        <v>628.70000000000005</v>
      </c>
      <c r="H384" s="311"/>
      <c r="I384" s="312"/>
      <c r="J384" s="312"/>
      <c r="K384" s="312"/>
      <c r="L384" s="312"/>
      <c r="M384" s="312"/>
      <c r="N384" s="312"/>
    </row>
    <row r="385" spans="1:14" s="6" customFormat="1" ht="60" customHeight="1" x14ac:dyDescent="0.2">
      <c r="A385" s="44" t="s">
        <v>434</v>
      </c>
      <c r="B385" s="199" t="s">
        <v>86</v>
      </c>
      <c r="C385" s="49" t="s">
        <v>271</v>
      </c>
      <c r="D385" s="50" t="s">
        <v>48</v>
      </c>
      <c r="E385" s="51">
        <v>17.61</v>
      </c>
      <c r="F385" s="238">
        <v>120.77</v>
      </c>
      <c r="G385" s="47">
        <f t="shared" si="89"/>
        <v>2126.75</v>
      </c>
      <c r="H385" s="311"/>
      <c r="I385" s="312"/>
      <c r="J385" s="312"/>
      <c r="K385" s="312"/>
      <c r="L385" s="312"/>
      <c r="M385" s="312"/>
      <c r="N385" s="312"/>
    </row>
    <row r="386" spans="1:14" s="6" customFormat="1" ht="39.950000000000003" customHeight="1" x14ac:dyDescent="0.2">
      <c r="A386" s="44" t="s">
        <v>435</v>
      </c>
      <c r="B386" s="92" t="s">
        <v>65</v>
      </c>
      <c r="C386" s="117" t="s">
        <v>609</v>
      </c>
      <c r="D386" s="92" t="s">
        <v>48</v>
      </c>
      <c r="E386" s="91">
        <v>39.799999999999997</v>
      </c>
      <c r="F386" s="238">
        <v>37.92</v>
      </c>
      <c r="G386" s="47">
        <f t="shared" si="89"/>
        <v>1509.21</v>
      </c>
      <c r="H386" s="311"/>
      <c r="I386" s="312"/>
      <c r="J386" s="312"/>
      <c r="K386" s="312"/>
      <c r="L386" s="312"/>
      <c r="M386" s="312"/>
      <c r="N386" s="312"/>
    </row>
    <row r="387" spans="1:14" s="6" customFormat="1" ht="39.950000000000003" customHeight="1" x14ac:dyDescent="0.2">
      <c r="A387" s="44" t="s">
        <v>436</v>
      </c>
      <c r="B387" s="92" t="s">
        <v>610</v>
      </c>
      <c r="C387" s="74" t="s">
        <v>961</v>
      </c>
      <c r="D387" s="75" t="s">
        <v>48</v>
      </c>
      <c r="E387" s="91">
        <v>9.6</v>
      </c>
      <c r="F387" s="238">
        <v>64.489999999999995</v>
      </c>
      <c r="G387" s="47">
        <f t="shared" si="89"/>
        <v>619.1</v>
      </c>
      <c r="H387" s="311"/>
      <c r="I387" s="312"/>
      <c r="J387" s="312"/>
      <c r="K387" s="312"/>
      <c r="L387" s="312"/>
      <c r="M387" s="312"/>
      <c r="N387" s="312"/>
    </row>
    <row r="388" spans="1:14" s="6" customFormat="1" ht="39.950000000000003" customHeight="1" x14ac:dyDescent="0.2">
      <c r="A388" s="44" t="s">
        <v>437</v>
      </c>
      <c r="B388" s="92" t="s">
        <v>269</v>
      </c>
      <c r="C388" s="74" t="s">
        <v>270</v>
      </c>
      <c r="D388" s="75" t="s">
        <v>48</v>
      </c>
      <c r="E388" s="76">
        <v>1.6</v>
      </c>
      <c r="F388" s="238">
        <v>43.43</v>
      </c>
      <c r="G388" s="47">
        <f t="shared" si="89"/>
        <v>69.48</v>
      </c>
      <c r="H388" s="311"/>
      <c r="I388" s="312"/>
      <c r="J388" s="312"/>
      <c r="K388" s="312"/>
      <c r="L388" s="312"/>
      <c r="M388" s="312"/>
      <c r="N388" s="312"/>
    </row>
    <row r="389" spans="1:14" s="6" customFormat="1" ht="60" customHeight="1" x14ac:dyDescent="0.2">
      <c r="A389" s="44" t="s">
        <v>864</v>
      </c>
      <c r="B389" s="92" t="s">
        <v>869</v>
      </c>
      <c r="C389" s="74" t="s">
        <v>868</v>
      </c>
      <c r="D389" s="75" t="s">
        <v>33</v>
      </c>
      <c r="E389" s="76">
        <v>1</v>
      </c>
      <c r="F389" s="238">
        <v>667.85</v>
      </c>
      <c r="G389" s="47">
        <f t="shared" si="89"/>
        <v>667.85</v>
      </c>
      <c r="H389" s="311"/>
      <c r="I389" s="312"/>
      <c r="J389" s="312"/>
      <c r="K389" s="312"/>
      <c r="L389" s="312"/>
      <c r="M389" s="312"/>
      <c r="N389" s="312"/>
    </row>
    <row r="390" spans="1:14" s="96" customFormat="1" ht="60" customHeight="1" x14ac:dyDescent="0.2">
      <c r="A390" s="44" t="s">
        <v>865</v>
      </c>
      <c r="B390" s="92" t="s">
        <v>870</v>
      </c>
      <c r="C390" s="117" t="s">
        <v>871</v>
      </c>
      <c r="D390" s="92" t="s">
        <v>33</v>
      </c>
      <c r="E390" s="91">
        <v>1</v>
      </c>
      <c r="F390" s="230">
        <v>968.6</v>
      </c>
      <c r="G390" s="219">
        <f t="shared" ref="G390:G391" si="90">TRUNC(E390*F390,2)</f>
        <v>968.6</v>
      </c>
      <c r="H390" s="328"/>
      <c r="I390" s="329"/>
      <c r="J390" s="329"/>
      <c r="K390" s="329"/>
      <c r="L390" s="329"/>
      <c r="M390" s="329"/>
      <c r="N390" s="329"/>
    </row>
    <row r="391" spans="1:14" s="96" customFormat="1" ht="60" customHeight="1" x14ac:dyDescent="0.2">
      <c r="A391" s="44" t="s">
        <v>866</v>
      </c>
      <c r="B391" s="92" t="s">
        <v>873</v>
      </c>
      <c r="C391" s="126" t="s">
        <v>872</v>
      </c>
      <c r="D391" s="92" t="s">
        <v>33</v>
      </c>
      <c r="E391" s="91">
        <v>1</v>
      </c>
      <c r="F391" s="230">
        <v>1044.93</v>
      </c>
      <c r="G391" s="218">
        <f t="shared" si="90"/>
        <v>1044.93</v>
      </c>
      <c r="H391" s="328"/>
      <c r="I391" s="329"/>
      <c r="J391" s="329"/>
      <c r="K391" s="329"/>
      <c r="L391" s="329"/>
      <c r="M391" s="329"/>
      <c r="N391" s="329"/>
    </row>
    <row r="392" spans="1:14" s="6" customFormat="1" ht="39.950000000000003" customHeight="1" thickBot="1" x14ac:dyDescent="0.25">
      <c r="A392" s="44" t="s">
        <v>867</v>
      </c>
      <c r="B392" s="92" t="s">
        <v>235</v>
      </c>
      <c r="C392" s="93" t="s">
        <v>438</v>
      </c>
      <c r="D392" s="57" t="s">
        <v>48</v>
      </c>
      <c r="E392" s="51">
        <v>6.05</v>
      </c>
      <c r="F392" s="238">
        <v>107.96</v>
      </c>
      <c r="G392" s="47">
        <f t="shared" si="89"/>
        <v>653.15</v>
      </c>
      <c r="H392" s="311"/>
      <c r="I392" s="312"/>
      <c r="J392" s="312"/>
      <c r="K392" s="312"/>
      <c r="L392" s="312"/>
      <c r="M392" s="312"/>
      <c r="N392" s="312"/>
    </row>
    <row r="393" spans="1:14" s="8" customFormat="1" ht="30" customHeight="1" thickBot="1" x14ac:dyDescent="0.25">
      <c r="A393" s="9">
        <v>32</v>
      </c>
      <c r="B393" s="198"/>
      <c r="C393" s="158" t="s">
        <v>173</v>
      </c>
      <c r="D393" s="159"/>
      <c r="E393" s="159"/>
      <c r="F393" s="247"/>
      <c r="G393" s="10">
        <f>G394+G408+G422+G427+G430</f>
        <v>5677.2699999999995</v>
      </c>
      <c r="H393" s="61"/>
    </row>
    <row r="394" spans="1:14" s="8" customFormat="1" ht="30" customHeight="1" thickBot="1" x14ac:dyDescent="0.25">
      <c r="A394" s="52" t="s">
        <v>439</v>
      </c>
      <c r="B394" s="202"/>
      <c r="C394" s="162" t="s">
        <v>176</v>
      </c>
      <c r="D394" s="161"/>
      <c r="E394" s="161"/>
      <c r="F394" s="246"/>
      <c r="G394" s="53">
        <f>SUM(G395:G407)</f>
        <v>3472.4099999999994</v>
      </c>
      <c r="H394" s="61"/>
    </row>
    <row r="395" spans="1:14" s="96" customFormat="1" ht="60" customHeight="1" x14ac:dyDescent="0.2">
      <c r="A395" s="94" t="s">
        <v>440</v>
      </c>
      <c r="B395" s="92" t="s">
        <v>441</v>
      </c>
      <c r="C395" s="95" t="s">
        <v>620</v>
      </c>
      <c r="D395" s="50" t="s">
        <v>33</v>
      </c>
      <c r="E395" s="90">
        <v>1</v>
      </c>
      <c r="F395" s="230">
        <v>1064.6199999999999</v>
      </c>
      <c r="G395" s="47">
        <f t="shared" ref="G395:G407" si="91">TRUNC(E395*F395,2)</f>
        <v>1064.6199999999999</v>
      </c>
      <c r="H395" s="311"/>
      <c r="I395" s="312"/>
      <c r="J395" s="312"/>
      <c r="K395" s="312"/>
      <c r="L395" s="312"/>
      <c r="M395" s="312"/>
      <c r="N395" s="312"/>
    </row>
    <row r="396" spans="1:14" s="6" customFormat="1" ht="60" customHeight="1" x14ac:dyDescent="0.2">
      <c r="A396" s="94" t="s">
        <v>442</v>
      </c>
      <c r="B396" s="92" t="s">
        <v>175</v>
      </c>
      <c r="C396" s="74" t="s">
        <v>621</v>
      </c>
      <c r="D396" s="75" t="s">
        <v>33</v>
      </c>
      <c r="E396" s="76">
        <v>1</v>
      </c>
      <c r="F396" s="230">
        <v>597.96</v>
      </c>
      <c r="G396" s="47">
        <f t="shared" si="91"/>
        <v>597.96</v>
      </c>
      <c r="H396" s="311"/>
      <c r="I396" s="312"/>
      <c r="J396" s="312"/>
      <c r="K396" s="312"/>
      <c r="L396" s="312"/>
      <c r="M396" s="312"/>
      <c r="N396" s="312"/>
    </row>
    <row r="397" spans="1:14" s="6" customFormat="1" ht="39.950000000000003" customHeight="1" x14ac:dyDescent="0.2">
      <c r="A397" s="94" t="s">
        <v>443</v>
      </c>
      <c r="B397" s="92" t="s">
        <v>272</v>
      </c>
      <c r="C397" s="74" t="s">
        <v>622</v>
      </c>
      <c r="D397" s="75" t="s">
        <v>33</v>
      </c>
      <c r="E397" s="76">
        <v>1</v>
      </c>
      <c r="F397" s="230">
        <v>257.87</v>
      </c>
      <c r="G397" s="47">
        <f t="shared" si="91"/>
        <v>257.87</v>
      </c>
      <c r="H397" s="311"/>
      <c r="I397" s="312"/>
      <c r="J397" s="312"/>
      <c r="K397" s="312"/>
      <c r="L397" s="312"/>
      <c r="M397" s="312"/>
      <c r="N397" s="312"/>
    </row>
    <row r="398" spans="1:14" s="70" customFormat="1" ht="39.950000000000003" customHeight="1" x14ac:dyDescent="0.2">
      <c r="A398" s="94" t="s">
        <v>444</v>
      </c>
      <c r="B398" s="92" t="s">
        <v>179</v>
      </c>
      <c r="C398" s="74" t="s">
        <v>180</v>
      </c>
      <c r="D398" s="75" t="s">
        <v>33</v>
      </c>
      <c r="E398" s="76">
        <v>1</v>
      </c>
      <c r="F398" s="238">
        <v>44.93</v>
      </c>
      <c r="G398" s="47">
        <f t="shared" si="91"/>
        <v>44.93</v>
      </c>
      <c r="H398" s="313"/>
      <c r="I398" s="314"/>
      <c r="J398" s="314"/>
      <c r="K398" s="314"/>
      <c r="L398" s="314"/>
      <c r="M398" s="314"/>
      <c r="N398" s="314"/>
    </row>
    <row r="399" spans="1:14" s="70" customFormat="1" ht="39.950000000000003" customHeight="1" x14ac:dyDescent="0.2">
      <c r="A399" s="94" t="s">
        <v>874</v>
      </c>
      <c r="B399" s="92">
        <v>86887</v>
      </c>
      <c r="C399" s="74" t="s">
        <v>185</v>
      </c>
      <c r="D399" s="75" t="s">
        <v>33</v>
      </c>
      <c r="E399" s="76">
        <v>2</v>
      </c>
      <c r="F399" s="238">
        <v>42.87</v>
      </c>
      <c r="G399" s="47">
        <f t="shared" si="91"/>
        <v>85.74</v>
      </c>
      <c r="H399" s="313"/>
      <c r="I399" s="314"/>
      <c r="J399" s="314"/>
      <c r="K399" s="314"/>
      <c r="L399" s="314"/>
      <c r="M399" s="314"/>
      <c r="N399" s="314"/>
    </row>
    <row r="400" spans="1:14" s="70" customFormat="1" ht="39.950000000000003" customHeight="1" x14ac:dyDescent="0.2">
      <c r="A400" s="94" t="s">
        <v>875</v>
      </c>
      <c r="B400" s="92" t="s">
        <v>181</v>
      </c>
      <c r="C400" s="74" t="s">
        <v>182</v>
      </c>
      <c r="D400" s="75" t="s">
        <v>33</v>
      </c>
      <c r="E400" s="76">
        <v>3</v>
      </c>
      <c r="F400" s="238">
        <v>148.08000000000001</v>
      </c>
      <c r="G400" s="47">
        <f t="shared" si="91"/>
        <v>444.24</v>
      </c>
      <c r="H400" s="313"/>
      <c r="I400" s="314"/>
      <c r="J400" s="314"/>
      <c r="K400" s="314"/>
      <c r="L400" s="314"/>
      <c r="M400" s="314"/>
      <c r="N400" s="314"/>
    </row>
    <row r="401" spans="1:14" s="70" customFormat="1" ht="39.950000000000003" customHeight="1" x14ac:dyDescent="0.2">
      <c r="A401" s="94" t="s">
        <v>876</v>
      </c>
      <c r="B401" s="92">
        <v>100864</v>
      </c>
      <c r="C401" s="74" t="s">
        <v>529</v>
      </c>
      <c r="D401" s="75" t="s">
        <v>33</v>
      </c>
      <c r="E401" s="76">
        <v>1</v>
      </c>
      <c r="F401" s="238">
        <v>437.59</v>
      </c>
      <c r="G401" s="47">
        <f t="shared" si="91"/>
        <v>437.59</v>
      </c>
      <c r="H401" s="110"/>
      <c r="I401" s="111"/>
      <c r="J401" s="111"/>
      <c r="K401" s="111"/>
      <c r="L401" s="111"/>
      <c r="M401" s="111"/>
      <c r="N401" s="111"/>
    </row>
    <row r="402" spans="1:14" s="6" customFormat="1" ht="39.950000000000003" customHeight="1" x14ac:dyDescent="0.2">
      <c r="A402" s="94" t="s">
        <v>877</v>
      </c>
      <c r="B402" s="92" t="s">
        <v>183</v>
      </c>
      <c r="C402" s="74" t="s">
        <v>184</v>
      </c>
      <c r="D402" s="75" t="s">
        <v>33</v>
      </c>
      <c r="E402" s="76">
        <v>1</v>
      </c>
      <c r="F402" s="230">
        <v>23.74</v>
      </c>
      <c r="G402" s="47">
        <f t="shared" si="91"/>
        <v>23.74</v>
      </c>
      <c r="H402" s="311"/>
      <c r="I402" s="312"/>
      <c r="J402" s="312"/>
      <c r="K402" s="312"/>
      <c r="L402" s="312"/>
      <c r="M402" s="312"/>
      <c r="N402" s="312"/>
    </row>
    <row r="403" spans="1:14" s="6" customFormat="1" ht="60" customHeight="1" x14ac:dyDescent="0.2">
      <c r="A403" s="94" t="s">
        <v>878</v>
      </c>
      <c r="B403" s="92" t="s">
        <v>274</v>
      </c>
      <c r="C403" s="49" t="s">
        <v>273</v>
      </c>
      <c r="D403" s="50" t="s">
        <v>33</v>
      </c>
      <c r="E403" s="51">
        <v>1</v>
      </c>
      <c r="F403" s="238">
        <v>396.29</v>
      </c>
      <c r="G403" s="47">
        <f t="shared" si="91"/>
        <v>396.29</v>
      </c>
      <c r="H403" s="311"/>
      <c r="I403" s="312"/>
      <c r="J403" s="312"/>
      <c r="K403" s="312"/>
      <c r="L403" s="312"/>
      <c r="M403" s="312"/>
      <c r="N403" s="312"/>
    </row>
    <row r="404" spans="1:14" s="70" customFormat="1" ht="39.950000000000003" customHeight="1" x14ac:dyDescent="0.2">
      <c r="A404" s="94" t="s">
        <v>879</v>
      </c>
      <c r="B404" s="92" t="s">
        <v>186</v>
      </c>
      <c r="C404" s="74" t="s">
        <v>187</v>
      </c>
      <c r="D404" s="75" t="s">
        <v>33</v>
      </c>
      <c r="E404" s="76">
        <v>1</v>
      </c>
      <c r="F404" s="230">
        <v>28.33</v>
      </c>
      <c r="G404" s="47">
        <f t="shared" si="91"/>
        <v>28.33</v>
      </c>
      <c r="H404" s="311"/>
      <c r="I404" s="312"/>
      <c r="J404" s="312"/>
      <c r="K404" s="312"/>
      <c r="L404" s="312"/>
      <c r="M404" s="312"/>
      <c r="N404" s="312"/>
    </row>
    <row r="405" spans="1:14" s="70" customFormat="1" ht="39.950000000000003" customHeight="1" x14ac:dyDescent="0.2">
      <c r="A405" s="94" t="s">
        <v>880</v>
      </c>
      <c r="B405" s="92">
        <v>95547</v>
      </c>
      <c r="C405" s="74" t="s">
        <v>188</v>
      </c>
      <c r="D405" s="75" t="s">
        <v>33</v>
      </c>
      <c r="E405" s="76">
        <v>1</v>
      </c>
      <c r="F405" s="238">
        <v>62.9</v>
      </c>
      <c r="G405" s="47">
        <f t="shared" si="91"/>
        <v>62.9</v>
      </c>
      <c r="H405" s="313"/>
      <c r="I405" s="314"/>
      <c r="J405" s="314"/>
      <c r="K405" s="314"/>
      <c r="L405" s="314"/>
      <c r="M405" s="314"/>
      <c r="N405" s="314"/>
    </row>
    <row r="406" spans="1:14" s="70" customFormat="1" ht="39.950000000000003" customHeight="1" x14ac:dyDescent="0.2">
      <c r="A406" s="94" t="s">
        <v>881</v>
      </c>
      <c r="B406" s="92">
        <v>86883</v>
      </c>
      <c r="C406" s="74" t="s">
        <v>276</v>
      </c>
      <c r="D406" s="75" t="s">
        <v>33</v>
      </c>
      <c r="E406" s="76">
        <v>1</v>
      </c>
      <c r="F406" s="238">
        <v>8.43</v>
      </c>
      <c r="G406" s="47">
        <f t="shared" si="91"/>
        <v>8.43</v>
      </c>
      <c r="H406" s="313"/>
      <c r="I406" s="314"/>
      <c r="J406" s="314"/>
      <c r="K406" s="314"/>
      <c r="L406" s="314"/>
      <c r="M406" s="314"/>
      <c r="N406" s="314"/>
    </row>
    <row r="407" spans="1:14" s="70" customFormat="1" ht="39.950000000000003" customHeight="1" thickBot="1" x14ac:dyDescent="0.25">
      <c r="A407" s="94" t="s">
        <v>882</v>
      </c>
      <c r="B407" s="92">
        <v>86877</v>
      </c>
      <c r="C407" s="74" t="s">
        <v>275</v>
      </c>
      <c r="D407" s="75" t="s">
        <v>33</v>
      </c>
      <c r="E407" s="76">
        <v>1</v>
      </c>
      <c r="F407" s="238">
        <v>19.77</v>
      </c>
      <c r="G407" s="47">
        <f t="shared" si="91"/>
        <v>19.77</v>
      </c>
      <c r="H407" s="313"/>
      <c r="I407" s="314"/>
      <c r="J407" s="314"/>
      <c r="K407" s="314"/>
      <c r="L407" s="314"/>
      <c r="M407" s="314"/>
      <c r="N407" s="314"/>
    </row>
    <row r="408" spans="1:14" s="8" customFormat="1" ht="30" customHeight="1" thickBot="1" x14ac:dyDescent="0.25">
      <c r="A408" s="52" t="s">
        <v>445</v>
      </c>
      <c r="B408" s="202"/>
      <c r="C408" s="162" t="s">
        <v>177</v>
      </c>
      <c r="D408" s="161"/>
      <c r="E408" s="161"/>
      <c r="F408" s="246"/>
      <c r="G408" s="53">
        <f>SUM(G409:G421)</f>
        <v>1591.56</v>
      </c>
      <c r="H408" s="61"/>
    </row>
    <row r="409" spans="1:14" s="6" customFormat="1" ht="39.950000000000003" customHeight="1" x14ac:dyDescent="0.2">
      <c r="A409" s="48" t="s">
        <v>446</v>
      </c>
      <c r="B409" s="199">
        <v>86888</v>
      </c>
      <c r="C409" s="49" t="s">
        <v>174</v>
      </c>
      <c r="D409" s="50" t="s">
        <v>33</v>
      </c>
      <c r="E409" s="51">
        <v>1</v>
      </c>
      <c r="F409" s="238">
        <v>328.95</v>
      </c>
      <c r="G409" s="47">
        <f t="shared" ref="G409:G421" si="92">TRUNC(E409*F409,2)</f>
        <v>328.95</v>
      </c>
      <c r="H409" s="311"/>
      <c r="I409" s="312"/>
      <c r="J409" s="312"/>
      <c r="K409" s="312"/>
      <c r="L409" s="312"/>
      <c r="M409" s="312"/>
      <c r="N409" s="312"/>
    </row>
    <row r="410" spans="1:14" s="6" customFormat="1" ht="39.950000000000003" customHeight="1" x14ac:dyDescent="0.2">
      <c r="A410" s="48" t="s">
        <v>447</v>
      </c>
      <c r="B410" s="92" t="s">
        <v>277</v>
      </c>
      <c r="C410" s="74" t="s">
        <v>619</v>
      </c>
      <c r="D410" s="75" t="s">
        <v>33</v>
      </c>
      <c r="E410" s="76">
        <v>1</v>
      </c>
      <c r="F410" s="230">
        <v>163.34</v>
      </c>
      <c r="G410" s="47">
        <f t="shared" si="92"/>
        <v>163.34</v>
      </c>
      <c r="H410" s="311"/>
      <c r="I410" s="312"/>
      <c r="J410" s="312"/>
      <c r="K410" s="312"/>
      <c r="L410" s="312"/>
      <c r="M410" s="312"/>
      <c r="N410" s="312"/>
    </row>
    <row r="411" spans="1:14" s="6" customFormat="1" ht="39.950000000000003" customHeight="1" x14ac:dyDescent="0.2">
      <c r="A411" s="48" t="s">
        <v>448</v>
      </c>
      <c r="B411" s="92" t="s">
        <v>272</v>
      </c>
      <c r="C411" s="74" t="s">
        <v>622</v>
      </c>
      <c r="D411" s="75" t="s">
        <v>33</v>
      </c>
      <c r="E411" s="76">
        <v>1</v>
      </c>
      <c r="F411" s="230">
        <v>257.87</v>
      </c>
      <c r="G411" s="47">
        <f t="shared" si="92"/>
        <v>257.87</v>
      </c>
      <c r="H411" s="311"/>
      <c r="I411" s="312"/>
      <c r="J411" s="312"/>
      <c r="K411" s="312"/>
      <c r="L411" s="312"/>
      <c r="M411" s="312"/>
      <c r="N411" s="312"/>
    </row>
    <row r="412" spans="1:14" s="70" customFormat="1" ht="39.950000000000003" customHeight="1" x14ac:dyDescent="0.2">
      <c r="A412" s="48" t="s">
        <v>883</v>
      </c>
      <c r="B412" s="92" t="s">
        <v>179</v>
      </c>
      <c r="C412" s="74" t="s">
        <v>180</v>
      </c>
      <c r="D412" s="75" t="s">
        <v>33</v>
      </c>
      <c r="E412" s="76">
        <v>1</v>
      </c>
      <c r="F412" s="238">
        <v>44.93</v>
      </c>
      <c r="G412" s="47">
        <f t="shared" si="92"/>
        <v>44.93</v>
      </c>
      <c r="H412" s="313"/>
      <c r="I412" s="314"/>
      <c r="J412" s="314"/>
      <c r="K412" s="314"/>
      <c r="L412" s="314"/>
      <c r="M412" s="314"/>
      <c r="N412" s="314"/>
    </row>
    <row r="413" spans="1:14" s="70" customFormat="1" ht="39.950000000000003" customHeight="1" x14ac:dyDescent="0.2">
      <c r="A413" s="48" t="s">
        <v>884</v>
      </c>
      <c r="B413" s="92" t="s">
        <v>279</v>
      </c>
      <c r="C413" s="74" t="s">
        <v>278</v>
      </c>
      <c r="D413" s="75" t="s">
        <v>33</v>
      </c>
      <c r="E413" s="76">
        <v>1</v>
      </c>
      <c r="F413" s="238">
        <v>145.51</v>
      </c>
      <c r="G413" s="47">
        <f t="shared" si="92"/>
        <v>145.51</v>
      </c>
      <c r="H413" s="311"/>
      <c r="I413" s="312"/>
      <c r="J413" s="312"/>
      <c r="K413" s="312"/>
      <c r="L413" s="312"/>
      <c r="M413" s="312"/>
      <c r="N413" s="312"/>
    </row>
    <row r="414" spans="1:14" s="70" customFormat="1" ht="39.950000000000003" customHeight="1" x14ac:dyDescent="0.2">
      <c r="A414" s="48" t="s">
        <v>885</v>
      </c>
      <c r="B414" s="92">
        <v>86887</v>
      </c>
      <c r="C414" s="74" t="s">
        <v>185</v>
      </c>
      <c r="D414" s="75" t="s">
        <v>33</v>
      </c>
      <c r="E414" s="76">
        <v>2</v>
      </c>
      <c r="F414" s="238">
        <v>42.87</v>
      </c>
      <c r="G414" s="47">
        <f t="shared" si="92"/>
        <v>85.74</v>
      </c>
      <c r="H414" s="313"/>
      <c r="I414" s="314"/>
      <c r="J414" s="314"/>
      <c r="K414" s="314"/>
      <c r="L414" s="314"/>
      <c r="M414" s="314"/>
      <c r="N414" s="314"/>
    </row>
    <row r="415" spans="1:14" s="6" customFormat="1" ht="39.950000000000003" customHeight="1" x14ac:dyDescent="0.2">
      <c r="A415" s="48" t="s">
        <v>886</v>
      </c>
      <c r="B415" s="92" t="s">
        <v>183</v>
      </c>
      <c r="C415" s="74" t="s">
        <v>184</v>
      </c>
      <c r="D415" s="75" t="s">
        <v>33</v>
      </c>
      <c r="E415" s="76">
        <v>3</v>
      </c>
      <c r="F415" s="230">
        <v>23.74</v>
      </c>
      <c r="G415" s="47">
        <f t="shared" si="92"/>
        <v>71.22</v>
      </c>
      <c r="H415" s="311"/>
      <c r="I415" s="312"/>
      <c r="J415" s="312"/>
      <c r="K415" s="312"/>
      <c r="L415" s="312"/>
      <c r="M415" s="312"/>
      <c r="N415" s="312"/>
    </row>
    <row r="416" spans="1:14" s="70" customFormat="1" ht="39.950000000000003" customHeight="1" x14ac:dyDescent="0.2">
      <c r="A416" s="48" t="s">
        <v>887</v>
      </c>
      <c r="B416" s="92" t="s">
        <v>189</v>
      </c>
      <c r="C416" s="74" t="s">
        <v>190</v>
      </c>
      <c r="D416" s="75" t="s">
        <v>19</v>
      </c>
      <c r="E416" s="76">
        <v>0.6</v>
      </c>
      <c r="F416" s="238">
        <v>571.63</v>
      </c>
      <c r="G416" s="47">
        <f t="shared" si="92"/>
        <v>342.97</v>
      </c>
      <c r="H416" s="313"/>
      <c r="I416" s="314"/>
      <c r="J416" s="314"/>
      <c r="K416" s="314"/>
      <c r="L416" s="314"/>
      <c r="M416" s="314"/>
      <c r="N416" s="314"/>
    </row>
    <row r="417" spans="1:14" s="70" customFormat="1" ht="39.950000000000003" customHeight="1" x14ac:dyDescent="0.2">
      <c r="A417" s="48" t="s">
        <v>888</v>
      </c>
      <c r="B417" s="92" t="s">
        <v>186</v>
      </c>
      <c r="C417" s="74" t="s">
        <v>187</v>
      </c>
      <c r="D417" s="75" t="s">
        <v>33</v>
      </c>
      <c r="E417" s="76">
        <v>1</v>
      </c>
      <c r="F417" s="230">
        <v>28.33</v>
      </c>
      <c r="G417" s="47">
        <f t="shared" si="92"/>
        <v>28.33</v>
      </c>
      <c r="H417" s="311"/>
      <c r="I417" s="312"/>
      <c r="J417" s="312"/>
      <c r="K417" s="312"/>
      <c r="L417" s="312"/>
      <c r="M417" s="312"/>
      <c r="N417" s="312"/>
    </row>
    <row r="418" spans="1:14" s="70" customFormat="1" ht="39.950000000000003" customHeight="1" x14ac:dyDescent="0.2">
      <c r="A418" s="48" t="s">
        <v>889</v>
      </c>
      <c r="B418" s="92">
        <v>95547</v>
      </c>
      <c r="C418" s="74" t="s">
        <v>188</v>
      </c>
      <c r="D418" s="75" t="s">
        <v>33</v>
      </c>
      <c r="E418" s="76">
        <v>1</v>
      </c>
      <c r="F418" s="238">
        <v>62.9</v>
      </c>
      <c r="G418" s="47">
        <f t="shared" si="92"/>
        <v>62.9</v>
      </c>
      <c r="H418" s="313"/>
      <c r="I418" s="314"/>
      <c r="J418" s="314"/>
      <c r="K418" s="314"/>
      <c r="L418" s="314"/>
      <c r="M418" s="314"/>
      <c r="N418" s="314"/>
    </row>
    <row r="419" spans="1:14" s="70" customFormat="1" ht="39.950000000000003" customHeight="1" x14ac:dyDescent="0.2">
      <c r="A419" s="48" t="s">
        <v>890</v>
      </c>
      <c r="B419" s="92">
        <v>95545</v>
      </c>
      <c r="C419" s="74" t="s">
        <v>191</v>
      </c>
      <c r="D419" s="75" t="s">
        <v>33</v>
      </c>
      <c r="E419" s="76">
        <v>1</v>
      </c>
      <c r="F419" s="238">
        <v>31.6</v>
      </c>
      <c r="G419" s="47">
        <f t="shared" si="92"/>
        <v>31.6</v>
      </c>
      <c r="H419" s="313"/>
      <c r="I419" s="314"/>
      <c r="J419" s="314"/>
      <c r="K419" s="314"/>
      <c r="L419" s="314"/>
      <c r="M419" s="314"/>
      <c r="N419" s="314"/>
    </row>
    <row r="420" spans="1:14" s="70" customFormat="1" ht="39.950000000000003" customHeight="1" x14ac:dyDescent="0.2">
      <c r="A420" s="48" t="s">
        <v>891</v>
      </c>
      <c r="B420" s="92">
        <v>86883</v>
      </c>
      <c r="C420" s="74" t="s">
        <v>276</v>
      </c>
      <c r="D420" s="75" t="s">
        <v>33</v>
      </c>
      <c r="E420" s="76">
        <v>1</v>
      </c>
      <c r="F420" s="238">
        <v>8.43</v>
      </c>
      <c r="G420" s="47">
        <f t="shared" si="92"/>
        <v>8.43</v>
      </c>
      <c r="H420" s="313"/>
      <c r="I420" s="314"/>
      <c r="J420" s="314"/>
      <c r="K420" s="314"/>
      <c r="L420" s="314"/>
      <c r="M420" s="314"/>
      <c r="N420" s="314"/>
    </row>
    <row r="421" spans="1:14" s="70" customFormat="1" ht="39.950000000000003" customHeight="1" thickBot="1" x14ac:dyDescent="0.25">
      <c r="A421" s="48" t="s">
        <v>892</v>
      </c>
      <c r="B421" s="92">
        <v>86877</v>
      </c>
      <c r="C421" s="74" t="s">
        <v>275</v>
      </c>
      <c r="D421" s="75" t="s">
        <v>33</v>
      </c>
      <c r="E421" s="76">
        <v>1</v>
      </c>
      <c r="F421" s="238">
        <v>19.77</v>
      </c>
      <c r="G421" s="47">
        <f t="shared" si="92"/>
        <v>19.77</v>
      </c>
      <c r="H421" s="313"/>
      <c r="I421" s="314"/>
      <c r="J421" s="314"/>
      <c r="K421" s="314"/>
      <c r="L421" s="314"/>
      <c r="M421" s="314"/>
      <c r="N421" s="314"/>
    </row>
    <row r="422" spans="1:14" s="8" customFormat="1" ht="30" customHeight="1" thickBot="1" x14ac:dyDescent="0.25">
      <c r="A422" s="52" t="s">
        <v>449</v>
      </c>
      <c r="B422" s="202"/>
      <c r="C422" s="162" t="s">
        <v>192</v>
      </c>
      <c r="D422" s="161"/>
      <c r="E422" s="161"/>
      <c r="F422" s="246"/>
      <c r="G422" s="53">
        <f>SUM(G423:G426)</f>
        <v>435.32</v>
      </c>
      <c r="H422" s="61"/>
    </row>
    <row r="423" spans="1:14" s="6" customFormat="1" ht="39.950000000000003" customHeight="1" x14ac:dyDescent="0.2">
      <c r="A423" s="73" t="s">
        <v>451</v>
      </c>
      <c r="B423" s="92" t="s">
        <v>282</v>
      </c>
      <c r="C423" s="74" t="s">
        <v>450</v>
      </c>
      <c r="D423" s="75" t="s">
        <v>33</v>
      </c>
      <c r="E423" s="76">
        <v>1</v>
      </c>
      <c r="F423" s="230">
        <v>323.77999999999997</v>
      </c>
      <c r="G423" s="47">
        <f t="shared" ref="G423:G426" si="93">TRUNC(E423*F423,2)</f>
        <v>323.77999999999997</v>
      </c>
      <c r="H423" s="311"/>
      <c r="I423" s="312"/>
      <c r="J423" s="312"/>
      <c r="K423" s="312"/>
      <c r="L423" s="312"/>
      <c r="M423" s="312"/>
      <c r="N423" s="312"/>
    </row>
    <row r="424" spans="1:14" s="70" customFormat="1" ht="39.950000000000003" customHeight="1" x14ac:dyDescent="0.2">
      <c r="A424" s="73" t="s">
        <v>452</v>
      </c>
      <c r="B424" s="92" t="s">
        <v>179</v>
      </c>
      <c r="C424" s="74" t="s">
        <v>180</v>
      </c>
      <c r="D424" s="75" t="s">
        <v>33</v>
      </c>
      <c r="E424" s="76">
        <v>1</v>
      </c>
      <c r="F424" s="238">
        <v>44.93</v>
      </c>
      <c r="G424" s="47">
        <f t="shared" si="93"/>
        <v>44.93</v>
      </c>
      <c r="H424" s="313"/>
      <c r="I424" s="314"/>
      <c r="J424" s="314"/>
      <c r="K424" s="314"/>
      <c r="L424" s="314"/>
      <c r="M424" s="314"/>
      <c r="N424" s="314"/>
    </row>
    <row r="425" spans="1:14" s="6" customFormat="1" ht="39.950000000000003" customHeight="1" x14ac:dyDescent="0.2">
      <c r="A425" s="73" t="s">
        <v>453</v>
      </c>
      <c r="B425" s="92" t="s">
        <v>183</v>
      </c>
      <c r="C425" s="74" t="s">
        <v>184</v>
      </c>
      <c r="D425" s="75" t="s">
        <v>33</v>
      </c>
      <c r="E425" s="76">
        <v>1</v>
      </c>
      <c r="F425" s="230">
        <v>23.74</v>
      </c>
      <c r="G425" s="47">
        <f t="shared" si="93"/>
        <v>23.74</v>
      </c>
      <c r="H425" s="311"/>
      <c r="I425" s="312"/>
      <c r="J425" s="312"/>
      <c r="K425" s="312"/>
      <c r="L425" s="312"/>
      <c r="M425" s="312"/>
      <c r="N425" s="312"/>
    </row>
    <row r="426" spans="1:14" s="70" customFormat="1" ht="39.950000000000003" customHeight="1" thickBot="1" x14ac:dyDescent="0.25">
      <c r="A426" s="73" t="s">
        <v>893</v>
      </c>
      <c r="B426" s="92">
        <v>86887</v>
      </c>
      <c r="C426" s="74" t="s">
        <v>280</v>
      </c>
      <c r="D426" s="75" t="s">
        <v>33</v>
      </c>
      <c r="E426" s="76">
        <v>1</v>
      </c>
      <c r="F426" s="238">
        <v>42.87</v>
      </c>
      <c r="G426" s="47">
        <f t="shared" si="93"/>
        <v>42.87</v>
      </c>
      <c r="H426" s="313"/>
      <c r="I426" s="314"/>
      <c r="J426" s="314"/>
      <c r="K426" s="314"/>
      <c r="L426" s="314"/>
      <c r="M426" s="314"/>
      <c r="N426" s="314"/>
    </row>
    <row r="427" spans="1:14" s="8" customFormat="1" ht="30" customHeight="1" thickBot="1" x14ac:dyDescent="0.25">
      <c r="A427" s="52" t="s">
        <v>454</v>
      </c>
      <c r="B427" s="202"/>
      <c r="C427" s="162" t="s">
        <v>178</v>
      </c>
      <c r="D427" s="161"/>
      <c r="E427" s="161"/>
      <c r="F427" s="246"/>
      <c r="G427" s="53">
        <f>SUM(G428:G429)</f>
        <v>87.8</v>
      </c>
      <c r="H427" s="61"/>
    </row>
    <row r="428" spans="1:14" s="70" customFormat="1" ht="39.950000000000003" customHeight="1" x14ac:dyDescent="0.2">
      <c r="A428" s="73" t="s">
        <v>455</v>
      </c>
      <c r="B428" s="92" t="s">
        <v>179</v>
      </c>
      <c r="C428" s="74" t="s">
        <v>283</v>
      </c>
      <c r="D428" s="75" t="s">
        <v>33</v>
      </c>
      <c r="E428" s="76">
        <v>1</v>
      </c>
      <c r="F428" s="238">
        <v>44.93</v>
      </c>
      <c r="G428" s="47">
        <f t="shared" ref="G428:G429" si="94">TRUNC(E428*F428,2)</f>
        <v>44.93</v>
      </c>
      <c r="H428" s="311"/>
      <c r="I428" s="312"/>
      <c r="J428" s="312"/>
      <c r="K428" s="312"/>
      <c r="L428" s="312"/>
      <c r="M428" s="312"/>
      <c r="N428" s="312"/>
    </row>
    <row r="429" spans="1:14" s="70" customFormat="1" ht="39.950000000000003" customHeight="1" thickBot="1" x14ac:dyDescent="0.25">
      <c r="A429" s="73" t="s">
        <v>456</v>
      </c>
      <c r="B429" s="92">
        <v>86887</v>
      </c>
      <c r="C429" s="74" t="s">
        <v>280</v>
      </c>
      <c r="D429" s="75" t="s">
        <v>33</v>
      </c>
      <c r="E429" s="76">
        <v>1</v>
      </c>
      <c r="F429" s="238">
        <v>42.87</v>
      </c>
      <c r="G429" s="47">
        <f t="shared" si="94"/>
        <v>42.87</v>
      </c>
      <c r="H429" s="313"/>
      <c r="I429" s="314"/>
      <c r="J429" s="314"/>
      <c r="K429" s="314"/>
      <c r="L429" s="314"/>
      <c r="M429" s="314"/>
      <c r="N429" s="314"/>
    </row>
    <row r="430" spans="1:14" s="8" customFormat="1" ht="30" customHeight="1" thickBot="1" x14ac:dyDescent="0.25">
      <c r="A430" s="52" t="s">
        <v>457</v>
      </c>
      <c r="B430" s="202"/>
      <c r="C430" s="162" t="s">
        <v>193</v>
      </c>
      <c r="D430" s="161"/>
      <c r="E430" s="161"/>
      <c r="F430" s="246"/>
      <c r="G430" s="53">
        <f>G431</f>
        <v>90.18</v>
      </c>
      <c r="H430" s="61"/>
    </row>
    <row r="431" spans="1:14" s="70" customFormat="1" ht="39.950000000000003" customHeight="1" thickBot="1" x14ac:dyDescent="0.25">
      <c r="A431" s="73" t="s">
        <v>458</v>
      </c>
      <c r="B431" s="92">
        <v>86916</v>
      </c>
      <c r="C431" s="74" t="s">
        <v>194</v>
      </c>
      <c r="D431" s="75" t="s">
        <v>33</v>
      </c>
      <c r="E431" s="76">
        <v>3</v>
      </c>
      <c r="F431" s="238">
        <v>30.06</v>
      </c>
      <c r="G431" s="47">
        <f t="shared" ref="G431" si="95">TRUNC(E431*F431,2)</f>
        <v>90.18</v>
      </c>
      <c r="H431" s="313"/>
      <c r="I431" s="314"/>
      <c r="J431" s="314"/>
      <c r="K431" s="314"/>
      <c r="L431" s="314"/>
      <c r="M431" s="314"/>
      <c r="N431" s="314"/>
    </row>
    <row r="432" spans="1:14" s="8" customFormat="1" ht="30" customHeight="1" thickBot="1" x14ac:dyDescent="0.25">
      <c r="A432" s="9">
        <v>33</v>
      </c>
      <c r="B432" s="198"/>
      <c r="C432" s="158" t="s">
        <v>205</v>
      </c>
      <c r="D432" s="159"/>
      <c r="E432" s="159"/>
      <c r="F432" s="247"/>
      <c r="G432" s="10">
        <f>G433+G438+G442+G446+G449</f>
        <v>24083.750000000004</v>
      </c>
      <c r="H432" s="61"/>
    </row>
    <row r="433" spans="1:14" s="8" customFormat="1" ht="30" customHeight="1" thickBot="1" x14ac:dyDescent="0.25">
      <c r="A433" s="52" t="s">
        <v>459</v>
      </c>
      <c r="B433" s="202"/>
      <c r="C433" s="162" t="s">
        <v>461</v>
      </c>
      <c r="D433" s="161"/>
      <c r="E433" s="161"/>
      <c r="F433" s="246"/>
      <c r="G433" s="53">
        <f>SUM(G434:G437)</f>
        <v>9383.1200000000008</v>
      </c>
      <c r="H433" s="61"/>
    </row>
    <row r="434" spans="1:14" s="70" customFormat="1" ht="39.950000000000003" customHeight="1" x14ac:dyDescent="0.2">
      <c r="A434" s="73" t="s">
        <v>460</v>
      </c>
      <c r="B434" s="92">
        <v>88483</v>
      </c>
      <c r="C434" s="74" t="s">
        <v>196</v>
      </c>
      <c r="D434" s="75" t="s">
        <v>19</v>
      </c>
      <c r="E434" s="76">
        <v>418.89</v>
      </c>
      <c r="F434" s="238">
        <v>1.95</v>
      </c>
      <c r="G434" s="47">
        <f t="shared" ref="G434:G437" si="96">TRUNC(E434*F434,2)</f>
        <v>816.83</v>
      </c>
      <c r="H434" s="313"/>
      <c r="I434" s="314"/>
      <c r="J434" s="314"/>
      <c r="K434" s="314"/>
      <c r="L434" s="314"/>
      <c r="M434" s="314"/>
      <c r="N434" s="314"/>
    </row>
    <row r="435" spans="1:14" s="70" customFormat="1" ht="39.950000000000003" customHeight="1" x14ac:dyDescent="0.2">
      <c r="A435" s="73" t="s">
        <v>462</v>
      </c>
      <c r="B435" s="92">
        <v>88497</v>
      </c>
      <c r="C435" s="74" t="s">
        <v>463</v>
      </c>
      <c r="D435" s="75" t="s">
        <v>19</v>
      </c>
      <c r="E435" s="76">
        <v>418.89</v>
      </c>
      <c r="F435" s="238">
        <v>9.6999999999999993</v>
      </c>
      <c r="G435" s="47">
        <f t="shared" si="96"/>
        <v>4063.23</v>
      </c>
      <c r="H435" s="313"/>
      <c r="I435" s="314"/>
      <c r="J435" s="314"/>
      <c r="K435" s="314"/>
      <c r="L435" s="314"/>
      <c r="M435" s="314"/>
      <c r="N435" s="314"/>
    </row>
    <row r="436" spans="1:14" s="70" customFormat="1" ht="39.950000000000003" customHeight="1" x14ac:dyDescent="0.2">
      <c r="A436" s="73" t="s">
        <v>464</v>
      </c>
      <c r="B436" s="92">
        <v>88489</v>
      </c>
      <c r="C436" s="74" t="s">
        <v>199</v>
      </c>
      <c r="D436" s="75" t="s">
        <v>19</v>
      </c>
      <c r="E436" s="76">
        <v>386.73</v>
      </c>
      <c r="F436" s="238">
        <v>10.75</v>
      </c>
      <c r="G436" s="47">
        <f t="shared" si="96"/>
        <v>4157.34</v>
      </c>
      <c r="H436" s="313"/>
      <c r="I436" s="314"/>
      <c r="J436" s="314"/>
      <c r="K436" s="314"/>
      <c r="L436" s="314"/>
      <c r="M436" s="314"/>
      <c r="N436" s="314"/>
    </row>
    <row r="437" spans="1:14" s="70" customFormat="1" ht="39.950000000000003" customHeight="1" thickBot="1" x14ac:dyDescent="0.25">
      <c r="A437" s="73" t="s">
        <v>895</v>
      </c>
      <c r="B437" s="92">
        <v>88489</v>
      </c>
      <c r="C437" s="74" t="s">
        <v>284</v>
      </c>
      <c r="D437" s="75" t="s">
        <v>19</v>
      </c>
      <c r="E437" s="76">
        <v>32.159999999999997</v>
      </c>
      <c r="F437" s="238">
        <v>10.75</v>
      </c>
      <c r="G437" s="47">
        <f t="shared" si="96"/>
        <v>345.72</v>
      </c>
      <c r="H437" s="313"/>
      <c r="I437" s="314"/>
      <c r="J437" s="314"/>
      <c r="K437" s="314"/>
      <c r="L437" s="314"/>
      <c r="M437" s="314"/>
      <c r="N437" s="314"/>
    </row>
    <row r="438" spans="1:14" s="8" customFormat="1" ht="30" customHeight="1" thickBot="1" x14ac:dyDescent="0.25">
      <c r="A438" s="52" t="s">
        <v>465</v>
      </c>
      <c r="B438" s="202"/>
      <c r="C438" s="162" t="s">
        <v>466</v>
      </c>
      <c r="D438" s="161"/>
      <c r="E438" s="161"/>
      <c r="F438" s="246"/>
      <c r="G438" s="53">
        <f>SUM(G439:G441)</f>
        <v>2770.87</v>
      </c>
      <c r="H438" s="61"/>
    </row>
    <row r="439" spans="1:14" s="70" customFormat="1" ht="39.950000000000003" customHeight="1" x14ac:dyDescent="0.2">
      <c r="A439" s="73" t="s">
        <v>467</v>
      </c>
      <c r="B439" s="92">
        <v>88485</v>
      </c>
      <c r="C439" s="74" t="s">
        <v>195</v>
      </c>
      <c r="D439" s="75" t="s">
        <v>19</v>
      </c>
      <c r="E439" s="76">
        <v>123.37</v>
      </c>
      <c r="F439" s="238">
        <v>1.63</v>
      </c>
      <c r="G439" s="47">
        <f t="shared" ref="G439:G441" si="97">TRUNC(E439*F439,2)</f>
        <v>201.09</v>
      </c>
      <c r="H439" s="313"/>
      <c r="I439" s="314"/>
      <c r="J439" s="314"/>
      <c r="K439" s="314"/>
      <c r="L439" s="314"/>
      <c r="M439" s="314"/>
      <c r="N439" s="314"/>
    </row>
    <row r="440" spans="1:14" s="70" customFormat="1" ht="39.950000000000003" customHeight="1" x14ac:dyDescent="0.2">
      <c r="A440" s="73" t="s">
        <v>468</v>
      </c>
      <c r="B440" s="92" t="s">
        <v>197</v>
      </c>
      <c r="C440" s="74" t="s">
        <v>198</v>
      </c>
      <c r="D440" s="75" t="s">
        <v>19</v>
      </c>
      <c r="E440" s="76">
        <v>123.37</v>
      </c>
      <c r="F440" s="238">
        <v>10.08</v>
      </c>
      <c r="G440" s="47">
        <f t="shared" si="97"/>
        <v>1243.56</v>
      </c>
      <c r="H440" s="313"/>
      <c r="I440" s="314"/>
      <c r="J440" s="314"/>
      <c r="K440" s="314"/>
      <c r="L440" s="314"/>
      <c r="M440" s="314"/>
      <c r="N440" s="314"/>
    </row>
    <row r="441" spans="1:14" s="70" customFormat="1" ht="39.950000000000003" customHeight="1" thickBot="1" x14ac:dyDescent="0.25">
      <c r="A441" s="73" t="s">
        <v>469</v>
      </c>
      <c r="B441" s="92">
        <v>88489</v>
      </c>
      <c r="C441" s="74" t="s">
        <v>652</v>
      </c>
      <c r="D441" s="75" t="s">
        <v>19</v>
      </c>
      <c r="E441" s="76">
        <v>123.37</v>
      </c>
      <c r="F441" s="238">
        <v>10.75</v>
      </c>
      <c r="G441" s="47">
        <f t="shared" si="97"/>
        <v>1326.22</v>
      </c>
      <c r="H441" s="311"/>
      <c r="I441" s="312"/>
      <c r="J441" s="312"/>
      <c r="K441" s="312"/>
      <c r="L441" s="312"/>
      <c r="M441" s="312"/>
      <c r="N441" s="312"/>
    </row>
    <row r="442" spans="1:14" s="8" customFormat="1" ht="30" customHeight="1" thickBot="1" x14ac:dyDescent="0.25">
      <c r="A442" s="52" t="s">
        <v>470</v>
      </c>
      <c r="B442" s="202"/>
      <c r="C442" s="162" t="s">
        <v>472</v>
      </c>
      <c r="D442" s="161"/>
      <c r="E442" s="161"/>
      <c r="F442" s="246"/>
      <c r="G442" s="53">
        <f>SUM(G443:G445)</f>
        <v>1043.3700000000001</v>
      </c>
      <c r="H442" s="61"/>
    </row>
    <row r="443" spans="1:14" s="70" customFormat="1" ht="39.950000000000003" customHeight="1" x14ac:dyDescent="0.2">
      <c r="A443" s="73" t="s">
        <v>471</v>
      </c>
      <c r="B443" s="92">
        <v>88484</v>
      </c>
      <c r="C443" s="74" t="s">
        <v>200</v>
      </c>
      <c r="D443" s="75" t="s">
        <v>19</v>
      </c>
      <c r="E443" s="76">
        <v>33.81</v>
      </c>
      <c r="F443" s="238">
        <v>1.94</v>
      </c>
      <c r="G443" s="47">
        <f t="shared" ref="G443:G445" si="98">TRUNC(E443*F443,2)</f>
        <v>65.59</v>
      </c>
      <c r="H443" s="313"/>
      <c r="I443" s="314"/>
      <c r="J443" s="314"/>
      <c r="K443" s="314"/>
      <c r="L443" s="314"/>
      <c r="M443" s="314"/>
      <c r="N443" s="314"/>
    </row>
    <row r="444" spans="1:14" s="55" customFormat="1" ht="39.950000000000003" customHeight="1" x14ac:dyDescent="0.2">
      <c r="A444" s="73" t="s">
        <v>473</v>
      </c>
      <c r="B444" s="92" t="s">
        <v>285</v>
      </c>
      <c r="C444" s="74" t="s">
        <v>201</v>
      </c>
      <c r="D444" s="75" t="s">
        <v>19</v>
      </c>
      <c r="E444" s="76">
        <v>33.81</v>
      </c>
      <c r="F444" s="238">
        <v>16.77</v>
      </c>
      <c r="G444" s="47">
        <f t="shared" si="98"/>
        <v>566.99</v>
      </c>
      <c r="H444" s="311"/>
      <c r="I444" s="312"/>
      <c r="J444" s="312"/>
      <c r="K444" s="312"/>
      <c r="L444" s="312"/>
      <c r="M444" s="312"/>
      <c r="N444" s="312"/>
    </row>
    <row r="445" spans="1:14" s="70" customFormat="1" ht="39.950000000000003" customHeight="1" thickBot="1" x14ac:dyDescent="0.25">
      <c r="A445" s="73" t="s">
        <v>474</v>
      </c>
      <c r="B445" s="92">
        <v>88488</v>
      </c>
      <c r="C445" s="74" t="s">
        <v>653</v>
      </c>
      <c r="D445" s="75" t="s">
        <v>19</v>
      </c>
      <c r="E445" s="76">
        <v>33.81</v>
      </c>
      <c r="F445" s="238">
        <v>12.15</v>
      </c>
      <c r="G445" s="47">
        <f t="shared" si="98"/>
        <v>410.79</v>
      </c>
      <c r="H445" s="311"/>
      <c r="I445" s="312"/>
      <c r="J445" s="312"/>
      <c r="K445" s="312"/>
      <c r="L445" s="312"/>
      <c r="M445" s="312"/>
      <c r="N445" s="312"/>
    </row>
    <row r="446" spans="1:14" s="8" customFormat="1" ht="30" customHeight="1" thickBot="1" x14ac:dyDescent="0.25">
      <c r="A446" s="52" t="s">
        <v>475</v>
      </c>
      <c r="B446" s="202"/>
      <c r="C446" s="162" t="s">
        <v>478</v>
      </c>
      <c r="D446" s="161"/>
      <c r="E446" s="161"/>
      <c r="F446" s="246"/>
      <c r="G446" s="53">
        <f>SUM(G447:G448)</f>
        <v>10157.130000000001</v>
      </c>
      <c r="H446" s="61"/>
    </row>
    <row r="447" spans="1:14" s="70" customFormat="1" ht="39.950000000000003" customHeight="1" x14ac:dyDescent="0.2">
      <c r="A447" s="73" t="s">
        <v>476</v>
      </c>
      <c r="B447" s="92" t="s">
        <v>286</v>
      </c>
      <c r="C447" s="74" t="s">
        <v>203</v>
      </c>
      <c r="D447" s="75" t="s">
        <v>19</v>
      </c>
      <c r="E447" s="91">
        <v>516.64</v>
      </c>
      <c r="F447" s="238">
        <v>2.09</v>
      </c>
      <c r="G447" s="47">
        <f t="shared" ref="G447:G448" si="99">TRUNC(E447*F447,2)</f>
        <v>1079.77</v>
      </c>
      <c r="H447" s="311"/>
      <c r="I447" s="312"/>
      <c r="J447" s="312"/>
      <c r="K447" s="312"/>
      <c r="L447" s="312"/>
      <c r="M447" s="312"/>
      <c r="N447" s="312"/>
    </row>
    <row r="448" spans="1:14" s="70" customFormat="1" ht="39.950000000000003" customHeight="1" thickBot="1" x14ac:dyDescent="0.25">
      <c r="A448" s="73" t="s">
        <v>477</v>
      </c>
      <c r="B448" s="92" t="s">
        <v>202</v>
      </c>
      <c r="C448" s="74" t="s">
        <v>287</v>
      </c>
      <c r="D448" s="75" t="s">
        <v>19</v>
      </c>
      <c r="E448" s="91">
        <v>516.64</v>
      </c>
      <c r="F448" s="238">
        <v>17.57</v>
      </c>
      <c r="G448" s="47">
        <f t="shared" si="99"/>
        <v>9077.36</v>
      </c>
      <c r="H448" s="311"/>
      <c r="I448" s="312"/>
      <c r="J448" s="312"/>
      <c r="K448" s="312"/>
      <c r="L448" s="312"/>
      <c r="M448" s="312"/>
      <c r="N448" s="312"/>
    </row>
    <row r="449" spans="1:14" s="8" customFormat="1" ht="30" customHeight="1" thickBot="1" x14ac:dyDescent="0.25">
      <c r="A449" s="52" t="s">
        <v>894</v>
      </c>
      <c r="B449" s="202"/>
      <c r="C449" s="162" t="s">
        <v>479</v>
      </c>
      <c r="D449" s="161"/>
      <c r="E449" s="161"/>
      <c r="F449" s="246"/>
      <c r="G449" s="53">
        <f>SUM(G450:G455)</f>
        <v>729.26</v>
      </c>
      <c r="H449" s="61"/>
    </row>
    <row r="450" spans="1:14" s="70" customFormat="1" ht="39.950000000000003" customHeight="1" x14ac:dyDescent="0.2">
      <c r="A450" s="73" t="s">
        <v>896</v>
      </c>
      <c r="B450" s="92">
        <v>88485</v>
      </c>
      <c r="C450" s="74" t="s">
        <v>195</v>
      </c>
      <c r="D450" s="75" t="s">
        <v>19</v>
      </c>
      <c r="E450" s="76">
        <v>17.149999999999999</v>
      </c>
      <c r="F450" s="238">
        <v>1.63</v>
      </c>
      <c r="G450" s="47">
        <f t="shared" ref="G450:G455" si="100">TRUNC(E450*F450,2)</f>
        <v>27.95</v>
      </c>
      <c r="H450" s="313"/>
      <c r="I450" s="314"/>
      <c r="J450" s="314"/>
      <c r="K450" s="314"/>
      <c r="L450" s="314"/>
      <c r="M450" s="314"/>
      <c r="N450" s="314"/>
    </row>
    <row r="451" spans="1:14" s="70" customFormat="1" ht="39.950000000000003" customHeight="1" x14ac:dyDescent="0.2">
      <c r="A451" s="73" t="s">
        <v>897</v>
      </c>
      <c r="B451" s="92">
        <v>88484</v>
      </c>
      <c r="C451" s="74" t="s">
        <v>200</v>
      </c>
      <c r="D451" s="75" t="s">
        <v>19</v>
      </c>
      <c r="E451" s="76">
        <v>11.15</v>
      </c>
      <c r="F451" s="238">
        <v>1.94</v>
      </c>
      <c r="G451" s="47">
        <f t="shared" si="100"/>
        <v>21.63</v>
      </c>
      <c r="H451" s="313"/>
      <c r="I451" s="314"/>
      <c r="J451" s="314"/>
      <c r="K451" s="314"/>
      <c r="L451" s="314"/>
      <c r="M451" s="314"/>
      <c r="N451" s="314"/>
    </row>
    <row r="452" spans="1:14" s="70" customFormat="1" ht="39.950000000000003" customHeight="1" x14ac:dyDescent="0.2">
      <c r="A452" s="73" t="s">
        <v>972</v>
      </c>
      <c r="B452" s="92" t="s">
        <v>197</v>
      </c>
      <c r="C452" s="74" t="s">
        <v>198</v>
      </c>
      <c r="D452" s="75" t="s">
        <v>19</v>
      </c>
      <c r="E452" s="76">
        <v>17.149999999999999</v>
      </c>
      <c r="F452" s="238">
        <v>10.08</v>
      </c>
      <c r="G452" s="47">
        <f t="shared" si="100"/>
        <v>172.87</v>
      </c>
      <c r="H452" s="313"/>
      <c r="I452" s="314"/>
      <c r="J452" s="314"/>
      <c r="K452" s="314"/>
      <c r="L452" s="314"/>
      <c r="M452" s="314"/>
      <c r="N452" s="314"/>
    </row>
    <row r="453" spans="1:14" s="55" customFormat="1" ht="39.950000000000003" customHeight="1" x14ac:dyDescent="0.2">
      <c r="A453" s="73" t="s">
        <v>973</v>
      </c>
      <c r="B453" s="92" t="s">
        <v>285</v>
      </c>
      <c r="C453" s="74" t="s">
        <v>201</v>
      </c>
      <c r="D453" s="75" t="s">
        <v>19</v>
      </c>
      <c r="E453" s="76">
        <v>11.15</v>
      </c>
      <c r="F453" s="238">
        <v>16.77</v>
      </c>
      <c r="G453" s="47">
        <f t="shared" si="100"/>
        <v>186.98</v>
      </c>
      <c r="H453" s="311"/>
      <c r="I453" s="312"/>
      <c r="J453" s="312"/>
      <c r="K453" s="312"/>
      <c r="L453" s="312"/>
      <c r="M453" s="312"/>
      <c r="N453" s="312"/>
    </row>
    <row r="454" spans="1:14" s="70" customFormat="1" ht="39.950000000000003" customHeight="1" x14ac:dyDescent="0.2">
      <c r="A454" s="73" t="s">
        <v>974</v>
      </c>
      <c r="B454" s="92">
        <v>88489</v>
      </c>
      <c r="C454" s="74" t="s">
        <v>654</v>
      </c>
      <c r="D454" s="75" t="s">
        <v>19</v>
      </c>
      <c r="E454" s="76">
        <v>17.149999999999999</v>
      </c>
      <c r="F454" s="238">
        <v>10.75</v>
      </c>
      <c r="G454" s="47">
        <f t="shared" si="100"/>
        <v>184.36</v>
      </c>
      <c r="H454" s="311"/>
      <c r="I454" s="312"/>
      <c r="J454" s="312"/>
      <c r="K454" s="312"/>
      <c r="L454" s="312"/>
      <c r="M454" s="312"/>
      <c r="N454" s="312"/>
    </row>
    <row r="455" spans="1:14" s="70" customFormat="1" ht="39.950000000000003" customHeight="1" thickBot="1" x14ac:dyDescent="0.25">
      <c r="A455" s="73" t="s">
        <v>975</v>
      </c>
      <c r="B455" s="92">
        <v>88488</v>
      </c>
      <c r="C455" s="74" t="s">
        <v>288</v>
      </c>
      <c r="D455" s="75" t="s">
        <v>19</v>
      </c>
      <c r="E455" s="76">
        <v>11.15</v>
      </c>
      <c r="F455" s="238">
        <v>12.15</v>
      </c>
      <c r="G455" s="47">
        <f t="shared" si="100"/>
        <v>135.47</v>
      </c>
      <c r="H455" s="313"/>
      <c r="I455" s="314"/>
      <c r="J455" s="314"/>
      <c r="K455" s="314"/>
      <c r="L455" s="314"/>
      <c r="M455" s="314"/>
      <c r="N455" s="314"/>
    </row>
    <row r="456" spans="1:14" s="8" customFormat="1" ht="30" customHeight="1" thickBot="1" x14ac:dyDescent="0.25">
      <c r="A456" s="9">
        <v>34</v>
      </c>
      <c r="B456" s="198"/>
      <c r="C456" s="158" t="s">
        <v>483</v>
      </c>
      <c r="D456" s="159"/>
      <c r="E456" s="159"/>
      <c r="F456" s="247"/>
      <c r="G456" s="10">
        <f>G457+G461+G465+G469</f>
        <v>6601.58</v>
      </c>
      <c r="H456" s="61"/>
    </row>
    <row r="457" spans="1:14" s="8" customFormat="1" ht="30" customHeight="1" thickBot="1" x14ac:dyDescent="0.25">
      <c r="A457" s="52" t="s">
        <v>482</v>
      </c>
      <c r="B457" s="202"/>
      <c r="C457" s="162" t="s">
        <v>206</v>
      </c>
      <c r="D457" s="161"/>
      <c r="E457" s="161"/>
      <c r="F457" s="246"/>
      <c r="G457" s="53">
        <f>SUM(G458:G460)</f>
        <v>1053.6799999999998</v>
      </c>
      <c r="H457" s="61"/>
    </row>
    <row r="458" spans="1:14" s="70" customFormat="1" ht="39.950000000000003" customHeight="1" x14ac:dyDescent="0.2">
      <c r="A458" s="73" t="s">
        <v>898</v>
      </c>
      <c r="B458" s="92">
        <v>100717</v>
      </c>
      <c r="C458" s="74" t="s">
        <v>204</v>
      </c>
      <c r="D458" s="75" t="s">
        <v>19</v>
      </c>
      <c r="E458" s="91">
        <v>19.600000000000001</v>
      </c>
      <c r="F458" s="238">
        <v>6.21</v>
      </c>
      <c r="G458" s="47">
        <f t="shared" ref="G458:G460" si="101">TRUNC(E458*F458,2)</f>
        <v>121.71</v>
      </c>
      <c r="H458" s="311"/>
      <c r="I458" s="312"/>
      <c r="J458" s="312"/>
      <c r="K458" s="312"/>
      <c r="L458" s="312"/>
      <c r="M458" s="312"/>
      <c r="N458" s="312"/>
    </row>
    <row r="459" spans="1:14" s="6" customFormat="1" ht="39.950000000000003" customHeight="1" x14ac:dyDescent="0.2">
      <c r="A459" s="73" t="s">
        <v>899</v>
      </c>
      <c r="B459" s="199">
        <v>100722</v>
      </c>
      <c r="C459" s="49" t="s">
        <v>532</v>
      </c>
      <c r="D459" s="75" t="s">
        <v>19</v>
      </c>
      <c r="E459" s="90">
        <v>19.600000000000001</v>
      </c>
      <c r="F459" s="238">
        <v>15.87</v>
      </c>
      <c r="G459" s="47">
        <f t="shared" si="101"/>
        <v>311.05</v>
      </c>
      <c r="H459" s="311"/>
      <c r="I459" s="312"/>
      <c r="J459" s="312"/>
      <c r="K459" s="312"/>
      <c r="L459" s="312"/>
      <c r="M459" s="312"/>
      <c r="N459" s="312"/>
    </row>
    <row r="460" spans="1:14" s="6" customFormat="1" ht="60" customHeight="1" thickBot="1" x14ac:dyDescent="0.25">
      <c r="A460" s="73" t="s">
        <v>900</v>
      </c>
      <c r="B460" s="217">
        <v>100750</v>
      </c>
      <c r="C460" s="80" t="s">
        <v>516</v>
      </c>
      <c r="D460" s="75" t="s">
        <v>19</v>
      </c>
      <c r="E460" s="115">
        <v>39.200000000000003</v>
      </c>
      <c r="F460" s="244">
        <v>15.84</v>
      </c>
      <c r="G460" s="47">
        <f t="shared" si="101"/>
        <v>620.91999999999996</v>
      </c>
      <c r="H460" s="311"/>
      <c r="I460" s="312"/>
      <c r="J460" s="312"/>
      <c r="K460" s="312"/>
      <c r="L460" s="312"/>
      <c r="M460" s="312"/>
      <c r="N460" s="312"/>
    </row>
    <row r="461" spans="1:14" s="8" customFormat="1" ht="30" customHeight="1" thickBot="1" x14ac:dyDescent="0.25">
      <c r="A461" s="52" t="s">
        <v>485</v>
      </c>
      <c r="B461" s="202"/>
      <c r="C461" s="162" t="s">
        <v>207</v>
      </c>
      <c r="D461" s="161"/>
      <c r="E461" s="161"/>
      <c r="F461" s="246"/>
      <c r="G461" s="53">
        <f>SUM(G462:G464)</f>
        <v>660.16</v>
      </c>
      <c r="H461" s="61"/>
    </row>
    <row r="462" spans="1:14" s="70" customFormat="1" ht="39.950000000000003" customHeight="1" x14ac:dyDescent="0.2">
      <c r="A462" s="73" t="s">
        <v>901</v>
      </c>
      <c r="B462" s="92">
        <v>100717</v>
      </c>
      <c r="C462" s="74" t="s">
        <v>204</v>
      </c>
      <c r="D462" s="75" t="s">
        <v>19</v>
      </c>
      <c r="E462" s="76">
        <v>12.28</v>
      </c>
      <c r="F462" s="238">
        <v>6.21</v>
      </c>
      <c r="G462" s="47">
        <f t="shared" ref="G462:G464" si="102">TRUNC(E462*F462,2)</f>
        <v>76.25</v>
      </c>
      <c r="H462" s="313"/>
      <c r="I462" s="314"/>
      <c r="J462" s="314"/>
      <c r="K462" s="314"/>
      <c r="L462" s="314"/>
      <c r="M462" s="314"/>
      <c r="N462" s="314"/>
    </row>
    <row r="463" spans="1:14" s="6" customFormat="1" ht="39.950000000000003" customHeight="1" x14ac:dyDescent="0.2">
      <c r="A463" s="73" t="s">
        <v>902</v>
      </c>
      <c r="B463" s="199">
        <v>100722</v>
      </c>
      <c r="C463" s="49" t="s">
        <v>532</v>
      </c>
      <c r="D463" s="75" t="s">
        <v>19</v>
      </c>
      <c r="E463" s="51">
        <v>12.28</v>
      </c>
      <c r="F463" s="238">
        <v>15.87</v>
      </c>
      <c r="G463" s="47">
        <f t="shared" si="102"/>
        <v>194.88</v>
      </c>
      <c r="H463" s="311"/>
      <c r="I463" s="312"/>
      <c r="J463" s="312"/>
      <c r="K463" s="312"/>
      <c r="L463" s="312"/>
      <c r="M463" s="312"/>
      <c r="N463" s="312"/>
    </row>
    <row r="464" spans="1:14" s="6" customFormat="1" ht="60" customHeight="1" thickBot="1" x14ac:dyDescent="0.25">
      <c r="A464" s="73" t="s">
        <v>903</v>
      </c>
      <c r="B464" s="217">
        <v>100750</v>
      </c>
      <c r="C464" s="80" t="s">
        <v>516</v>
      </c>
      <c r="D464" s="75" t="s">
        <v>19</v>
      </c>
      <c r="E464" s="79">
        <v>24.56</v>
      </c>
      <c r="F464" s="244">
        <v>15.84</v>
      </c>
      <c r="G464" s="47">
        <f t="shared" si="102"/>
        <v>389.03</v>
      </c>
      <c r="H464" s="311"/>
      <c r="I464" s="312"/>
      <c r="J464" s="312"/>
      <c r="K464" s="312"/>
      <c r="L464" s="312"/>
      <c r="M464" s="312"/>
      <c r="N464" s="312"/>
    </row>
    <row r="465" spans="1:14" s="8" customFormat="1" ht="30" customHeight="1" thickBot="1" x14ac:dyDescent="0.25">
      <c r="A465" s="52" t="s">
        <v>486</v>
      </c>
      <c r="B465" s="202"/>
      <c r="C465" s="162" t="s">
        <v>655</v>
      </c>
      <c r="D465" s="161"/>
      <c r="E465" s="161"/>
      <c r="F465" s="246"/>
      <c r="G465" s="53">
        <f>SUM(G466:G468)</f>
        <v>1263.3499999999999</v>
      </c>
      <c r="H465" s="61"/>
    </row>
    <row r="466" spans="1:14" s="70" customFormat="1" ht="39.950000000000003" customHeight="1" x14ac:dyDescent="0.2">
      <c r="A466" s="73" t="s">
        <v>904</v>
      </c>
      <c r="B466" s="92">
        <v>100717</v>
      </c>
      <c r="C466" s="74" t="s">
        <v>204</v>
      </c>
      <c r="D466" s="75" t="s">
        <v>19</v>
      </c>
      <c r="E466" s="91">
        <v>23.5</v>
      </c>
      <c r="F466" s="238">
        <v>6.21</v>
      </c>
      <c r="G466" s="47">
        <f t="shared" ref="G466:G468" si="103">TRUNC(E466*F466,2)</f>
        <v>145.93</v>
      </c>
      <c r="H466" s="311"/>
      <c r="I466" s="312"/>
      <c r="J466" s="312"/>
      <c r="K466" s="312"/>
      <c r="L466" s="312"/>
      <c r="M466" s="312"/>
      <c r="N466" s="312"/>
    </row>
    <row r="467" spans="1:14" s="6" customFormat="1" ht="39.950000000000003" customHeight="1" x14ac:dyDescent="0.2">
      <c r="A467" s="73" t="s">
        <v>905</v>
      </c>
      <c r="B467" s="199">
        <v>100722</v>
      </c>
      <c r="C467" s="49" t="s">
        <v>534</v>
      </c>
      <c r="D467" s="75" t="s">
        <v>19</v>
      </c>
      <c r="E467" s="91">
        <v>23.5</v>
      </c>
      <c r="F467" s="238">
        <v>15.87</v>
      </c>
      <c r="G467" s="47">
        <f t="shared" si="103"/>
        <v>372.94</v>
      </c>
      <c r="H467" s="311"/>
      <c r="I467" s="312"/>
      <c r="J467" s="312"/>
      <c r="K467" s="312"/>
      <c r="L467" s="312"/>
      <c r="M467" s="312"/>
      <c r="N467" s="312"/>
    </row>
    <row r="468" spans="1:14" s="6" customFormat="1" ht="60" customHeight="1" thickBot="1" x14ac:dyDescent="0.25">
      <c r="A468" s="73" t="s">
        <v>906</v>
      </c>
      <c r="B468" s="217">
        <v>100750</v>
      </c>
      <c r="C468" s="80" t="s">
        <v>517</v>
      </c>
      <c r="D468" s="75" t="s">
        <v>19</v>
      </c>
      <c r="E468" s="115">
        <v>47</v>
      </c>
      <c r="F468" s="244">
        <v>15.84</v>
      </c>
      <c r="G468" s="47">
        <f t="shared" si="103"/>
        <v>744.48</v>
      </c>
      <c r="H468" s="311"/>
      <c r="I468" s="312"/>
      <c r="J468" s="312"/>
      <c r="K468" s="312"/>
      <c r="L468" s="312"/>
      <c r="M468" s="312"/>
      <c r="N468" s="312"/>
    </row>
    <row r="469" spans="1:14" s="8" customFormat="1" ht="30" customHeight="1" thickBot="1" x14ac:dyDescent="0.25">
      <c r="A469" s="52" t="s">
        <v>907</v>
      </c>
      <c r="B469" s="202"/>
      <c r="C469" s="162" t="s">
        <v>484</v>
      </c>
      <c r="D469" s="161"/>
      <c r="E469" s="161"/>
      <c r="F469" s="246"/>
      <c r="G469" s="53">
        <f>SUM(G470:G470)</f>
        <v>3624.39</v>
      </c>
      <c r="H469" s="61"/>
    </row>
    <row r="470" spans="1:14" s="6" customFormat="1" ht="39.950000000000003" customHeight="1" thickBot="1" x14ac:dyDescent="0.25">
      <c r="A470" s="73" t="s">
        <v>1013</v>
      </c>
      <c r="B470" s="199">
        <v>100722</v>
      </c>
      <c r="C470" s="49" t="s">
        <v>532</v>
      </c>
      <c r="D470" s="75" t="s">
        <v>19</v>
      </c>
      <c r="E470" s="90">
        <v>228.38</v>
      </c>
      <c r="F470" s="238">
        <v>15.87</v>
      </c>
      <c r="G470" s="47">
        <f t="shared" ref="G470" si="104">TRUNC(E470*F470,2)</f>
        <v>3624.39</v>
      </c>
      <c r="H470" s="311"/>
      <c r="I470" s="312"/>
      <c r="J470" s="312"/>
      <c r="K470" s="312"/>
      <c r="L470" s="312"/>
      <c r="M470" s="312"/>
      <c r="N470" s="312"/>
    </row>
    <row r="471" spans="1:14" s="8" customFormat="1" ht="30" customHeight="1" thickBot="1" x14ac:dyDescent="0.25">
      <c r="A471" s="9">
        <v>35</v>
      </c>
      <c r="B471" s="198"/>
      <c r="C471" s="158" t="s">
        <v>208</v>
      </c>
      <c r="D471" s="159"/>
      <c r="E471" s="159"/>
      <c r="F471" s="247"/>
      <c r="G471" s="10">
        <f>SUM(G472:G474)</f>
        <v>820.26</v>
      </c>
      <c r="H471" s="61"/>
    </row>
    <row r="472" spans="1:14" s="70" customFormat="1" ht="39.950000000000003" customHeight="1" x14ac:dyDescent="0.2">
      <c r="A472" s="73" t="s">
        <v>487</v>
      </c>
      <c r="B472" s="92" t="s">
        <v>490</v>
      </c>
      <c r="C472" s="74" t="s">
        <v>491</v>
      </c>
      <c r="D472" s="75" t="s">
        <v>33</v>
      </c>
      <c r="E472" s="91">
        <v>2</v>
      </c>
      <c r="F472" s="230">
        <v>190.2</v>
      </c>
      <c r="G472" s="47">
        <f t="shared" ref="G472:G474" si="105">TRUNC(E472*F472,2)</f>
        <v>380.4</v>
      </c>
      <c r="H472" s="311"/>
      <c r="I472" s="312"/>
      <c r="J472" s="312"/>
      <c r="K472" s="312"/>
      <c r="L472" s="312"/>
      <c r="M472" s="312"/>
      <c r="N472" s="312"/>
    </row>
    <row r="473" spans="1:14" s="6" customFormat="1" ht="60" customHeight="1" x14ac:dyDescent="0.2">
      <c r="A473" s="73" t="s">
        <v>488</v>
      </c>
      <c r="B473" s="92" t="s">
        <v>294</v>
      </c>
      <c r="C473" s="80" t="s">
        <v>295</v>
      </c>
      <c r="D473" s="75" t="s">
        <v>33</v>
      </c>
      <c r="E473" s="115">
        <v>2</v>
      </c>
      <c r="F473" s="228">
        <v>24.72</v>
      </c>
      <c r="G473" s="47">
        <f t="shared" si="105"/>
        <v>49.44</v>
      </c>
      <c r="H473" s="311"/>
      <c r="I473" s="312"/>
      <c r="J473" s="312"/>
      <c r="K473" s="312"/>
      <c r="L473" s="312"/>
      <c r="M473" s="312"/>
      <c r="N473" s="312"/>
    </row>
    <row r="474" spans="1:14" s="6" customFormat="1" ht="60" customHeight="1" thickBot="1" x14ac:dyDescent="0.25">
      <c r="A474" s="73" t="s">
        <v>489</v>
      </c>
      <c r="B474" s="92" t="s">
        <v>296</v>
      </c>
      <c r="C474" s="80" t="s">
        <v>297</v>
      </c>
      <c r="D474" s="75" t="s">
        <v>33</v>
      </c>
      <c r="E474" s="115">
        <v>18</v>
      </c>
      <c r="F474" s="228">
        <v>21.69</v>
      </c>
      <c r="G474" s="47">
        <f t="shared" si="105"/>
        <v>390.42</v>
      </c>
      <c r="H474" s="311"/>
      <c r="I474" s="312"/>
      <c r="J474" s="312"/>
      <c r="K474" s="312"/>
      <c r="L474" s="312"/>
      <c r="M474" s="312"/>
      <c r="N474" s="312"/>
    </row>
    <row r="475" spans="1:14" s="8" customFormat="1" ht="30" customHeight="1" thickBot="1" x14ac:dyDescent="0.25">
      <c r="A475" s="9">
        <v>36</v>
      </c>
      <c r="B475" s="198"/>
      <c r="C475" s="158" t="s">
        <v>209</v>
      </c>
      <c r="D475" s="159"/>
      <c r="E475" s="159"/>
      <c r="F475" s="247"/>
      <c r="G475" s="10">
        <f>SUM(G476:G480)</f>
        <v>9511.6299999999992</v>
      </c>
      <c r="H475" s="61"/>
    </row>
    <row r="476" spans="1:14" s="6" customFormat="1" ht="60" customHeight="1" x14ac:dyDescent="0.2">
      <c r="A476" s="44" t="s">
        <v>492</v>
      </c>
      <c r="B476" s="217" t="s">
        <v>210</v>
      </c>
      <c r="C476" s="80" t="s">
        <v>211</v>
      </c>
      <c r="D476" s="75" t="s">
        <v>33</v>
      </c>
      <c r="E476" s="79">
        <v>9</v>
      </c>
      <c r="F476" s="244">
        <v>51.41</v>
      </c>
      <c r="G476" s="47">
        <f t="shared" ref="G476:G480" si="106">TRUNC(E476*F476,2)</f>
        <v>462.69</v>
      </c>
      <c r="H476" s="311"/>
      <c r="I476" s="312"/>
      <c r="J476" s="312"/>
      <c r="K476" s="312"/>
      <c r="L476" s="312"/>
      <c r="M476" s="312"/>
      <c r="N476" s="312"/>
    </row>
    <row r="477" spans="1:14" s="55" customFormat="1" ht="39.950000000000003" customHeight="1" x14ac:dyDescent="0.2">
      <c r="A477" s="44" t="s">
        <v>493</v>
      </c>
      <c r="B477" s="92" t="s">
        <v>298</v>
      </c>
      <c r="C477" s="74" t="s">
        <v>212</v>
      </c>
      <c r="D477" s="75" t="s">
        <v>33</v>
      </c>
      <c r="E477" s="76">
        <v>1</v>
      </c>
      <c r="F477" s="238">
        <v>926.91</v>
      </c>
      <c r="G477" s="47">
        <f t="shared" si="106"/>
        <v>926.91</v>
      </c>
      <c r="H477" s="311"/>
      <c r="I477" s="312"/>
      <c r="J477" s="312"/>
      <c r="K477" s="312"/>
      <c r="L477" s="312"/>
      <c r="M477" s="312"/>
      <c r="N477" s="312"/>
    </row>
    <row r="478" spans="1:14" s="6" customFormat="1" ht="39.950000000000003" customHeight="1" x14ac:dyDescent="0.2">
      <c r="A478" s="44" t="s">
        <v>494</v>
      </c>
      <c r="B478" s="199" t="s">
        <v>213</v>
      </c>
      <c r="C478" s="49" t="s">
        <v>497</v>
      </c>
      <c r="D478" s="75" t="s">
        <v>33</v>
      </c>
      <c r="E478" s="51">
        <v>52</v>
      </c>
      <c r="F478" s="238">
        <v>87.81</v>
      </c>
      <c r="G478" s="47">
        <f t="shared" si="106"/>
        <v>4566.12</v>
      </c>
      <c r="H478" s="311"/>
      <c r="I478" s="312"/>
      <c r="J478" s="312"/>
      <c r="K478" s="312"/>
      <c r="L478" s="312"/>
      <c r="M478" s="312"/>
      <c r="N478" s="312"/>
    </row>
    <row r="479" spans="1:14" s="6" customFormat="1" ht="60" customHeight="1" x14ac:dyDescent="0.2">
      <c r="A479" s="44" t="s">
        <v>495</v>
      </c>
      <c r="B479" s="127" t="s">
        <v>214</v>
      </c>
      <c r="C479" s="82" t="s">
        <v>648</v>
      </c>
      <c r="D479" s="84" t="s">
        <v>33</v>
      </c>
      <c r="E479" s="85">
        <v>1</v>
      </c>
      <c r="F479" s="230">
        <v>1486.53</v>
      </c>
      <c r="G479" s="47">
        <f t="shared" si="106"/>
        <v>1486.53</v>
      </c>
      <c r="H479" s="311"/>
      <c r="I479" s="312"/>
      <c r="J479" s="312"/>
      <c r="K479" s="312"/>
      <c r="L479" s="312"/>
      <c r="M479" s="312"/>
      <c r="N479" s="312"/>
    </row>
    <row r="480" spans="1:14" s="6" customFormat="1" ht="60" customHeight="1" thickBot="1" x14ac:dyDescent="0.25">
      <c r="A480" s="44" t="s">
        <v>496</v>
      </c>
      <c r="B480" s="217" t="s">
        <v>300</v>
      </c>
      <c r="C480" s="80" t="s">
        <v>299</v>
      </c>
      <c r="D480" s="75" t="s">
        <v>33</v>
      </c>
      <c r="E480" s="115">
        <v>1</v>
      </c>
      <c r="F480" s="228">
        <v>2069.38</v>
      </c>
      <c r="G480" s="47">
        <f t="shared" si="106"/>
        <v>2069.38</v>
      </c>
      <c r="H480" s="311"/>
      <c r="I480" s="312"/>
      <c r="J480" s="312"/>
      <c r="K480" s="312"/>
      <c r="L480" s="312"/>
      <c r="M480" s="312"/>
      <c r="N480" s="312"/>
    </row>
    <row r="481" spans="1:14" s="8" customFormat="1" ht="30" customHeight="1" thickBot="1" x14ac:dyDescent="0.25">
      <c r="A481" s="9">
        <v>37</v>
      </c>
      <c r="B481" s="198"/>
      <c r="C481" s="158" t="s">
        <v>302</v>
      </c>
      <c r="D481" s="159"/>
      <c r="E481" s="159"/>
      <c r="F481" s="247"/>
      <c r="G481" s="10">
        <f>SUM(G482:G486)</f>
        <v>6723.57</v>
      </c>
      <c r="H481" s="61"/>
    </row>
    <row r="482" spans="1:14" s="6" customFormat="1" ht="80.099999999999994" customHeight="1" x14ac:dyDescent="0.2">
      <c r="A482" s="44" t="s">
        <v>498</v>
      </c>
      <c r="B482" s="217" t="s">
        <v>301</v>
      </c>
      <c r="C482" s="80" t="s">
        <v>499</v>
      </c>
      <c r="D482" s="75" t="s">
        <v>33</v>
      </c>
      <c r="E482" s="76">
        <v>1</v>
      </c>
      <c r="F482" s="238">
        <v>1940.8</v>
      </c>
      <c r="G482" s="47">
        <f t="shared" ref="G482:G486" si="107">TRUNC(E482*F482,2)</f>
        <v>1940.8</v>
      </c>
      <c r="H482" s="311"/>
      <c r="I482" s="312"/>
      <c r="J482" s="312"/>
      <c r="K482" s="312"/>
      <c r="L482" s="312"/>
      <c r="M482" s="312"/>
      <c r="N482" s="312"/>
    </row>
    <row r="483" spans="1:14" s="112" customFormat="1" ht="39.950000000000003" customHeight="1" x14ac:dyDescent="0.2">
      <c r="A483" s="44" t="s">
        <v>500</v>
      </c>
      <c r="B483" s="114">
        <v>101161</v>
      </c>
      <c r="C483" s="95" t="s">
        <v>526</v>
      </c>
      <c r="D483" s="92" t="s">
        <v>19</v>
      </c>
      <c r="E483" s="90">
        <v>0.5</v>
      </c>
      <c r="F483" s="230">
        <v>150.78</v>
      </c>
      <c r="G483" s="47">
        <f t="shared" si="107"/>
        <v>75.39</v>
      </c>
      <c r="H483" s="311"/>
      <c r="I483" s="312"/>
      <c r="J483" s="312"/>
      <c r="K483" s="312"/>
      <c r="L483" s="312"/>
      <c r="M483" s="312"/>
      <c r="N483" s="312"/>
    </row>
    <row r="484" spans="1:14" s="6" customFormat="1" ht="39.950000000000003" customHeight="1" x14ac:dyDescent="0.2">
      <c r="A484" s="44" t="s">
        <v>501</v>
      </c>
      <c r="B484" s="114" t="s">
        <v>518</v>
      </c>
      <c r="C484" s="49" t="s">
        <v>519</v>
      </c>
      <c r="D484" s="75" t="s">
        <v>33</v>
      </c>
      <c r="E484" s="51">
        <v>1</v>
      </c>
      <c r="F484" s="238">
        <v>541.67999999999995</v>
      </c>
      <c r="G484" s="47">
        <f t="shared" si="107"/>
        <v>541.67999999999995</v>
      </c>
      <c r="H484" s="311"/>
      <c r="I484" s="312"/>
      <c r="J484" s="312"/>
      <c r="K484" s="312"/>
      <c r="L484" s="312"/>
      <c r="M484" s="312"/>
      <c r="N484" s="312"/>
    </row>
    <row r="485" spans="1:14" s="6" customFormat="1" ht="60" customHeight="1" x14ac:dyDescent="0.2">
      <c r="A485" s="44" t="s">
        <v>527</v>
      </c>
      <c r="B485" s="217" t="s">
        <v>530</v>
      </c>
      <c r="C485" s="80" t="s">
        <v>531</v>
      </c>
      <c r="D485" s="75" t="s">
        <v>48</v>
      </c>
      <c r="E485" s="79">
        <v>1.95</v>
      </c>
      <c r="F485" s="244">
        <v>317.13</v>
      </c>
      <c r="G485" s="47">
        <f t="shared" si="107"/>
        <v>618.4</v>
      </c>
      <c r="H485" s="311"/>
      <c r="I485" s="312"/>
      <c r="J485" s="312"/>
      <c r="K485" s="312"/>
      <c r="L485" s="312"/>
      <c r="M485" s="312"/>
      <c r="N485" s="312"/>
    </row>
    <row r="486" spans="1:14" s="6" customFormat="1" ht="39.950000000000003" customHeight="1" thickBot="1" x14ac:dyDescent="0.25">
      <c r="A486" s="44" t="s">
        <v>528</v>
      </c>
      <c r="B486" s="199" t="s">
        <v>303</v>
      </c>
      <c r="C486" s="49" t="s">
        <v>304</v>
      </c>
      <c r="D486" s="75" t="s">
        <v>48</v>
      </c>
      <c r="E486" s="51">
        <f>3.8+3.2+1.5</f>
        <v>8.5</v>
      </c>
      <c r="F486" s="230">
        <v>417.33</v>
      </c>
      <c r="G486" s="47">
        <f t="shared" si="107"/>
        <v>3547.3</v>
      </c>
      <c r="H486" s="311"/>
      <c r="I486" s="312"/>
      <c r="J486" s="312"/>
      <c r="K486" s="312"/>
      <c r="L486" s="312"/>
      <c r="M486" s="312"/>
      <c r="N486" s="312"/>
    </row>
    <row r="487" spans="1:14" s="8" customFormat="1" ht="30" customHeight="1" thickBot="1" x14ac:dyDescent="0.25">
      <c r="A487" s="9">
        <v>38</v>
      </c>
      <c r="B487" s="198"/>
      <c r="C487" s="158" t="s">
        <v>991</v>
      </c>
      <c r="D487" s="159"/>
      <c r="E487" s="159"/>
      <c r="F487" s="247"/>
      <c r="G487" s="10">
        <f>SUM(G488:G491)</f>
        <v>4119.7299999999996</v>
      </c>
      <c r="H487" s="61"/>
    </row>
    <row r="488" spans="1:14" s="6" customFormat="1" ht="39.950000000000003" customHeight="1" x14ac:dyDescent="0.2">
      <c r="A488" s="44" t="s">
        <v>908</v>
      </c>
      <c r="B488" s="114">
        <v>98519</v>
      </c>
      <c r="C488" s="49" t="s">
        <v>992</v>
      </c>
      <c r="D488" s="75" t="s">
        <v>19</v>
      </c>
      <c r="E488" s="51">
        <v>196.62</v>
      </c>
      <c r="F488" s="238">
        <v>1.45</v>
      </c>
      <c r="G488" s="47">
        <f>TRUNC(E488*F488,2)</f>
        <v>285.08999999999997</v>
      </c>
      <c r="H488" s="311"/>
      <c r="I488" s="312"/>
      <c r="J488" s="312"/>
      <c r="K488" s="312"/>
      <c r="L488" s="312"/>
      <c r="M488" s="312"/>
      <c r="N488" s="312"/>
    </row>
    <row r="489" spans="1:14" s="6" customFormat="1" ht="39.950000000000003" customHeight="1" x14ac:dyDescent="0.2">
      <c r="A489" s="44" t="s">
        <v>909</v>
      </c>
      <c r="B489" s="114">
        <v>98520</v>
      </c>
      <c r="C489" s="49" t="s">
        <v>993</v>
      </c>
      <c r="D489" s="75" t="s">
        <v>19</v>
      </c>
      <c r="E489" s="51">
        <v>196.62</v>
      </c>
      <c r="F489" s="238">
        <v>3.4</v>
      </c>
      <c r="G489" s="47">
        <f>TRUNC(E489*F489,2)</f>
        <v>668.5</v>
      </c>
      <c r="H489" s="311"/>
      <c r="I489" s="312"/>
      <c r="J489" s="312"/>
      <c r="K489" s="312"/>
      <c r="L489" s="312"/>
      <c r="M489" s="312"/>
      <c r="N489" s="312"/>
    </row>
    <row r="490" spans="1:14" s="6" customFormat="1" ht="39.950000000000003" customHeight="1" x14ac:dyDescent="0.2">
      <c r="A490" s="44" t="s">
        <v>910</v>
      </c>
      <c r="B490" s="114">
        <v>98504</v>
      </c>
      <c r="C490" s="49" t="s">
        <v>994</v>
      </c>
      <c r="D490" s="75" t="s">
        <v>19</v>
      </c>
      <c r="E490" s="51">
        <v>196.62</v>
      </c>
      <c r="F490" s="238">
        <v>7.65</v>
      </c>
      <c r="G490" s="47">
        <f>TRUNC(E490*F490,2)</f>
        <v>1504.14</v>
      </c>
      <c r="H490" s="311"/>
      <c r="I490" s="312"/>
      <c r="J490" s="312"/>
      <c r="K490" s="312"/>
      <c r="L490" s="312"/>
      <c r="M490" s="312"/>
      <c r="N490" s="312"/>
    </row>
    <row r="491" spans="1:14" s="6" customFormat="1" ht="39.950000000000003" customHeight="1" thickBot="1" x14ac:dyDescent="0.25">
      <c r="A491" s="44" t="s">
        <v>911</v>
      </c>
      <c r="B491" s="114">
        <v>98509</v>
      </c>
      <c r="C491" s="49" t="s">
        <v>995</v>
      </c>
      <c r="D491" s="75" t="s">
        <v>33</v>
      </c>
      <c r="E491" s="51">
        <v>30</v>
      </c>
      <c r="F491" s="238">
        <v>55.4</v>
      </c>
      <c r="G491" s="47">
        <f>TRUNC(E491*F491,2)</f>
        <v>1662</v>
      </c>
      <c r="H491" s="311"/>
      <c r="I491" s="312"/>
      <c r="J491" s="312"/>
      <c r="K491" s="312"/>
      <c r="L491" s="312"/>
      <c r="M491" s="312"/>
      <c r="N491" s="312"/>
    </row>
    <row r="492" spans="1:14" s="8" customFormat="1" ht="30" customHeight="1" thickBot="1" x14ac:dyDescent="0.25">
      <c r="A492" s="9">
        <v>39</v>
      </c>
      <c r="B492" s="198"/>
      <c r="C492" s="158" t="s">
        <v>215</v>
      </c>
      <c r="D492" s="159"/>
      <c r="E492" s="159"/>
      <c r="F492" s="247"/>
      <c r="G492" s="10">
        <f>SUM(G493:G497)</f>
        <v>6881.32</v>
      </c>
      <c r="H492" s="61"/>
    </row>
    <row r="493" spans="1:14" s="6" customFormat="1" ht="39.950000000000003" customHeight="1" x14ac:dyDescent="0.2">
      <c r="A493" s="209" t="s">
        <v>996</v>
      </c>
      <c r="B493" s="199" t="s">
        <v>36</v>
      </c>
      <c r="C493" s="49" t="s">
        <v>37</v>
      </c>
      <c r="D493" s="50" t="s">
        <v>22</v>
      </c>
      <c r="E493" s="90">
        <v>179.57</v>
      </c>
      <c r="F493" s="238">
        <v>28.26</v>
      </c>
      <c r="G493" s="47">
        <f>TRUNC(E493*F493,2)</f>
        <v>5074.6400000000003</v>
      </c>
      <c r="H493" s="315"/>
      <c r="I493" s="316"/>
      <c r="J493" s="316"/>
      <c r="K493" s="316"/>
      <c r="L493" s="316"/>
      <c r="M493" s="316"/>
      <c r="N493" s="316"/>
    </row>
    <row r="494" spans="1:14" s="6" customFormat="1" ht="39.950000000000003" customHeight="1" x14ac:dyDescent="0.2">
      <c r="A494" s="209" t="s">
        <v>997</v>
      </c>
      <c r="B494" s="199">
        <v>99802</v>
      </c>
      <c r="C494" s="49" t="s">
        <v>216</v>
      </c>
      <c r="D494" s="75" t="s">
        <v>19</v>
      </c>
      <c r="E494" s="51">
        <v>174.91</v>
      </c>
      <c r="F494" s="238">
        <v>0.37</v>
      </c>
      <c r="G494" s="47">
        <f t="shared" ref="G494:G497" si="108">TRUNC(E494*F494,2)</f>
        <v>64.709999999999994</v>
      </c>
      <c r="H494" s="59"/>
    </row>
    <row r="495" spans="1:14" s="6" customFormat="1" ht="39.950000000000003" customHeight="1" x14ac:dyDescent="0.2">
      <c r="A495" s="209" t="s">
        <v>998</v>
      </c>
      <c r="B495" s="199">
        <v>99805</v>
      </c>
      <c r="C495" s="49" t="s">
        <v>217</v>
      </c>
      <c r="D495" s="75" t="s">
        <v>19</v>
      </c>
      <c r="E495" s="51">
        <v>174.91</v>
      </c>
      <c r="F495" s="238">
        <v>7.51</v>
      </c>
      <c r="G495" s="47">
        <f t="shared" si="108"/>
        <v>1313.57</v>
      </c>
      <c r="H495" s="59"/>
    </row>
    <row r="496" spans="1:14" s="6" customFormat="1" ht="39.950000000000003" customHeight="1" x14ac:dyDescent="0.2">
      <c r="A496" s="209" t="s">
        <v>999</v>
      </c>
      <c r="B496" s="199">
        <v>99808</v>
      </c>
      <c r="C496" s="49" t="s">
        <v>218</v>
      </c>
      <c r="D496" s="75" t="s">
        <v>19</v>
      </c>
      <c r="E496" s="51">
        <v>107.64</v>
      </c>
      <c r="F496" s="238">
        <v>2.46</v>
      </c>
      <c r="G496" s="47">
        <f t="shared" si="108"/>
        <v>264.79000000000002</v>
      </c>
      <c r="H496" s="59"/>
    </row>
    <row r="497" spans="1:8" s="6" customFormat="1" ht="39.950000000000003" customHeight="1" thickBot="1" x14ac:dyDescent="0.25">
      <c r="A497" s="209" t="s">
        <v>1011</v>
      </c>
      <c r="B497" s="220">
        <v>99826</v>
      </c>
      <c r="C497" s="97" t="s">
        <v>219</v>
      </c>
      <c r="D497" s="98" t="s">
        <v>19</v>
      </c>
      <c r="E497" s="99">
        <v>154.35</v>
      </c>
      <c r="F497" s="249">
        <v>1.06</v>
      </c>
      <c r="G497" s="47">
        <f t="shared" si="108"/>
        <v>163.61000000000001</v>
      </c>
      <c r="H497" s="59"/>
    </row>
    <row r="498" spans="1:8" s="6" customFormat="1" ht="15" customHeight="1" thickBot="1" x14ac:dyDescent="0.25">
      <c r="A498" s="100"/>
      <c r="B498" s="101"/>
      <c r="C498" s="102"/>
      <c r="D498" s="103"/>
      <c r="E498" s="104"/>
      <c r="F498" s="250"/>
      <c r="G498" s="105"/>
      <c r="H498" s="59"/>
    </row>
    <row r="499" spans="1:8" s="16" customFormat="1" ht="35.1" customHeight="1" thickBot="1" x14ac:dyDescent="0.25">
      <c r="A499" s="163"/>
      <c r="B499" s="164"/>
      <c r="C499" s="164"/>
      <c r="D499" s="164"/>
      <c r="E499" s="164"/>
      <c r="F499" s="251" t="s">
        <v>9</v>
      </c>
      <c r="G499" s="17">
        <f>G11+G17+G19+G25+G36+G67+G85+G129+G135+G146+G163+G177+G180+G201+G207+G233+G236+G238+G246+G251+G259+G314+G322+G332+G335+G362+G379+G383+G393+G432+G456+G471+G475+G481+G492+G51+G15+G40+G487</f>
        <v>639979.49200000009</v>
      </c>
      <c r="H499" s="15"/>
    </row>
    <row r="500" spans="1:8" s="16" customFormat="1" ht="35.1" customHeight="1" thickBot="1" x14ac:dyDescent="0.25">
      <c r="A500" s="165"/>
      <c r="B500" s="166"/>
      <c r="C500" s="166"/>
      <c r="D500" s="166"/>
      <c r="E500" s="166"/>
      <c r="F500" s="232" t="s">
        <v>656</v>
      </c>
      <c r="G500" s="231">
        <f>0.3278*G499</f>
        <v>209785.27747760003</v>
      </c>
      <c r="H500" s="15"/>
    </row>
    <row r="501" spans="1:8" s="16" customFormat="1" ht="35.1" customHeight="1" thickBot="1" x14ac:dyDescent="0.25">
      <c r="A501" s="167"/>
      <c r="B501" s="168"/>
      <c r="C501" s="168"/>
      <c r="D501" s="168"/>
      <c r="E501" s="168"/>
      <c r="F501" s="165" t="s">
        <v>17</v>
      </c>
      <c r="G501" s="17">
        <f>G499+G500</f>
        <v>849764.76947760012</v>
      </c>
      <c r="H501" s="15"/>
    </row>
    <row r="502" spans="1:8" x14ac:dyDescent="0.2">
      <c r="A502" s="11"/>
      <c r="B502" s="11"/>
      <c r="C502" s="13"/>
      <c r="D502" s="157"/>
      <c r="E502" s="5"/>
      <c r="F502" s="252"/>
      <c r="G502" s="157"/>
    </row>
    <row r="503" spans="1:8" x14ac:dyDescent="0.2">
      <c r="A503" s="169"/>
      <c r="B503" s="169"/>
      <c r="C503" s="14"/>
      <c r="D503" s="170"/>
      <c r="E503" s="169"/>
      <c r="F503" s="253"/>
      <c r="G503" s="169"/>
      <c r="H503"/>
    </row>
    <row r="504" spans="1:8" x14ac:dyDescent="0.2">
      <c r="A504" s="169"/>
      <c r="B504" s="169"/>
      <c r="C504" s="14"/>
      <c r="D504" s="170"/>
      <c r="E504" s="169"/>
      <c r="F504" s="253"/>
      <c r="G504" s="169"/>
      <c r="H504"/>
    </row>
    <row r="505" spans="1:8" x14ac:dyDescent="0.2">
      <c r="A505" s="330"/>
      <c r="B505" s="330"/>
      <c r="C505" s="14"/>
      <c r="D505" s="331"/>
      <c r="E505" s="330"/>
      <c r="F505" s="332"/>
      <c r="G505" s="330"/>
      <c r="H505"/>
    </row>
  </sheetData>
  <mergeCells count="292">
    <mergeCell ref="H261:N261"/>
    <mergeCell ref="H305:N305"/>
    <mergeCell ref="H283:N283"/>
    <mergeCell ref="H297:N297"/>
    <mergeCell ref="H294:N294"/>
    <mergeCell ref="H300:N300"/>
    <mergeCell ref="H284:N284"/>
    <mergeCell ref="H268:N268"/>
    <mergeCell ref="H269:N269"/>
    <mergeCell ref="H270:N270"/>
    <mergeCell ref="H271:N271"/>
    <mergeCell ref="H272:N272"/>
    <mergeCell ref="H286:N286"/>
    <mergeCell ref="H287:N287"/>
    <mergeCell ref="H288:N288"/>
    <mergeCell ref="H289:N289"/>
    <mergeCell ref="H262:N262"/>
    <mergeCell ref="H299:N299"/>
    <mergeCell ref="H295:N295"/>
    <mergeCell ref="H274:N274"/>
    <mergeCell ref="H279:N279"/>
    <mergeCell ref="H280:N280"/>
    <mergeCell ref="H265:N265"/>
    <mergeCell ref="H266:N266"/>
    <mergeCell ref="H264:N264"/>
    <mergeCell ref="H281:N281"/>
    <mergeCell ref="H293:N293"/>
    <mergeCell ref="H282:N282"/>
    <mergeCell ref="H291:N291"/>
    <mergeCell ref="H458:N458"/>
    <mergeCell ref="H459:N459"/>
    <mergeCell ref="H460:N460"/>
    <mergeCell ref="H462:N462"/>
    <mergeCell ref="H452:N452"/>
    <mergeCell ref="H454:N454"/>
    <mergeCell ref="H453:N453"/>
    <mergeCell ref="H326:N326"/>
    <mergeCell ref="H327:N327"/>
    <mergeCell ref="H349:N349"/>
    <mergeCell ref="H334:N334"/>
    <mergeCell ref="H345:N345"/>
    <mergeCell ref="H329:N329"/>
    <mergeCell ref="H341:N341"/>
    <mergeCell ref="H344:N344"/>
    <mergeCell ref="H348:N348"/>
    <mergeCell ref="H439:N439"/>
    <mergeCell ref="H440:N440"/>
    <mergeCell ref="H428:N428"/>
    <mergeCell ref="H411:N411"/>
    <mergeCell ref="H413:N413"/>
    <mergeCell ref="H455:N455"/>
    <mergeCell ref="H451:N451"/>
    <mergeCell ref="H444:N444"/>
    <mergeCell ref="H450:N450"/>
    <mergeCell ref="H480:N480"/>
    <mergeCell ref="H485:N485"/>
    <mergeCell ref="H477:N477"/>
    <mergeCell ref="H472:N472"/>
    <mergeCell ref="H473:N473"/>
    <mergeCell ref="H468:N468"/>
    <mergeCell ref="H466:N466"/>
    <mergeCell ref="H482:N482"/>
    <mergeCell ref="H474:N474"/>
    <mergeCell ref="H478:N478"/>
    <mergeCell ref="H484:N484"/>
    <mergeCell ref="A505:B505"/>
    <mergeCell ref="D505:E505"/>
    <mergeCell ref="F505:G505"/>
    <mergeCell ref="H409:N409"/>
    <mergeCell ref="H410:N410"/>
    <mergeCell ref="H415:N415"/>
    <mergeCell ref="H486:N486"/>
    <mergeCell ref="H426:N426"/>
    <mergeCell ref="H420:N420"/>
    <mergeCell ref="H431:N431"/>
    <mergeCell ref="H443:N443"/>
    <mergeCell ref="H476:N476"/>
    <mergeCell ref="H463:N463"/>
    <mergeCell ref="H464:N464"/>
    <mergeCell ref="H423:N423"/>
    <mergeCell ref="H483:N483"/>
    <mergeCell ref="H479:N479"/>
    <mergeCell ref="H470:N470"/>
    <mergeCell ref="H448:N448"/>
    <mergeCell ref="H467:N467"/>
    <mergeCell ref="H419:N419"/>
    <mergeCell ref="H414:N414"/>
    <mergeCell ref="H417:N417"/>
    <mergeCell ref="H418:N418"/>
    <mergeCell ref="H361:N361"/>
    <mergeCell ref="H385:N385"/>
    <mergeCell ref="H382:N382"/>
    <mergeCell ref="H390:N390"/>
    <mergeCell ref="H384:N384"/>
    <mergeCell ref="H378:N378"/>
    <mergeCell ref="H275:N275"/>
    <mergeCell ref="H436:N436"/>
    <mergeCell ref="H424:N424"/>
    <mergeCell ref="H416:N416"/>
    <mergeCell ref="H425:N425"/>
    <mergeCell ref="H429:N429"/>
    <mergeCell ref="H396:N396"/>
    <mergeCell ref="H398:N398"/>
    <mergeCell ref="H405:N405"/>
    <mergeCell ref="H406:N406"/>
    <mergeCell ref="H404:N404"/>
    <mergeCell ref="H400:N400"/>
    <mergeCell ref="H402:N402"/>
    <mergeCell ref="H399:N399"/>
    <mergeCell ref="H403:N403"/>
    <mergeCell ref="H397:N397"/>
    <mergeCell ref="H412:N412"/>
    <mergeCell ref="H407:N407"/>
    <mergeCell ref="H325:N325"/>
    <mergeCell ref="H313:N313"/>
    <mergeCell ref="H319:N319"/>
    <mergeCell ref="H317:N317"/>
    <mergeCell ref="H321:N321"/>
    <mergeCell ref="H320:N320"/>
    <mergeCell ref="H306:N306"/>
    <mergeCell ref="H298:N298"/>
    <mergeCell ref="H395:N395"/>
    <mergeCell ref="H388:N388"/>
    <mergeCell ref="H389:N389"/>
    <mergeCell ref="H387:N387"/>
    <mergeCell ref="H369:N369"/>
    <mergeCell ref="H371:N371"/>
    <mergeCell ref="H359:N359"/>
    <mergeCell ref="H377:N377"/>
    <mergeCell ref="H315:N315"/>
    <mergeCell ref="H311:N311"/>
    <mergeCell ref="H357:N357"/>
    <mergeCell ref="H374:N374"/>
    <mergeCell ref="H372:N372"/>
    <mergeCell ref="H392:N392"/>
    <mergeCell ref="H364:N364"/>
    <mergeCell ref="H367:N367"/>
    <mergeCell ref="H217:N217"/>
    <mergeCell ref="H206:N206"/>
    <mergeCell ref="H214:N214"/>
    <mergeCell ref="H194:N194"/>
    <mergeCell ref="H258:N258"/>
    <mergeCell ref="H205:N205"/>
    <mergeCell ref="H447:N447"/>
    <mergeCell ref="H434:N434"/>
    <mergeCell ref="H435:N435"/>
    <mergeCell ref="H441:N441"/>
    <mergeCell ref="H445:N445"/>
    <mergeCell ref="H437:N437"/>
    <mergeCell ref="H421:N421"/>
    <mergeCell ref="H312:N312"/>
    <mergeCell ref="H308:N308"/>
    <mergeCell ref="H381:N381"/>
    <mergeCell ref="H380:N380"/>
    <mergeCell ref="H391:N391"/>
    <mergeCell ref="H365:N365"/>
    <mergeCell ref="H375:N375"/>
    <mergeCell ref="H358:N358"/>
    <mergeCell ref="H386:N386"/>
    <mergeCell ref="H368:N368"/>
    <mergeCell ref="H309:N309"/>
    <mergeCell ref="H493:N493"/>
    <mergeCell ref="H38:N38"/>
    <mergeCell ref="H37:N37"/>
    <mergeCell ref="H166:N166"/>
    <mergeCell ref="H134:N134"/>
    <mergeCell ref="H106:N106"/>
    <mergeCell ref="H101:N101"/>
    <mergeCell ref="H156:N156"/>
    <mergeCell ref="H124:N124"/>
    <mergeCell ref="H125:N125"/>
    <mergeCell ref="H126:N126"/>
    <mergeCell ref="H39:N39"/>
    <mergeCell ref="H192:N192"/>
    <mergeCell ref="H202:N202"/>
    <mergeCell ref="H121:N121"/>
    <mergeCell ref="H122:N122"/>
    <mergeCell ref="H123:N123"/>
    <mergeCell ref="H218:N218"/>
    <mergeCell ref="H212:N212"/>
    <mergeCell ref="H175:N175"/>
    <mergeCell ref="H198:N198"/>
    <mergeCell ref="H204:N204"/>
    <mergeCell ref="H185:N185"/>
    <mergeCell ref="H216:N216"/>
    <mergeCell ref="H173:N173"/>
    <mergeCell ref="H178:N178"/>
    <mergeCell ref="H96:N96"/>
    <mergeCell ref="H98:N98"/>
    <mergeCell ref="H24:N24"/>
    <mergeCell ref="H102:N102"/>
    <mergeCell ref="H103:N103"/>
    <mergeCell ref="H117:N117"/>
    <mergeCell ref="H99:N99"/>
    <mergeCell ref="H100:N100"/>
    <mergeCell ref="H107:N107"/>
    <mergeCell ref="H111:N111"/>
    <mergeCell ref="H108:N108"/>
    <mergeCell ref="H109:N109"/>
    <mergeCell ref="H110:N110"/>
    <mergeCell ref="H31:N31"/>
    <mergeCell ref="H32:N32"/>
    <mergeCell ref="H118:N118"/>
    <mergeCell ref="H119:N119"/>
    <mergeCell ref="H27:N27"/>
    <mergeCell ref="H133:N133"/>
    <mergeCell ref="H168:N168"/>
    <mergeCell ref="H172:N172"/>
    <mergeCell ref="A8:G8"/>
    <mergeCell ref="H17:N17"/>
    <mergeCell ref="H18:N18"/>
    <mergeCell ref="H19:N19"/>
    <mergeCell ref="H20:N20"/>
    <mergeCell ref="H22:N22"/>
    <mergeCell ref="H23:N23"/>
    <mergeCell ref="H12:N12"/>
    <mergeCell ref="H13:N13"/>
    <mergeCell ref="H14:N14"/>
    <mergeCell ref="H21:N21"/>
    <mergeCell ref="H16:N16"/>
    <mergeCell ref="H354:N354"/>
    <mergeCell ref="H366:N366"/>
    <mergeCell ref="H355:N355"/>
    <mergeCell ref="C40:F40"/>
    <mergeCell ref="C41:F41"/>
    <mergeCell ref="C44:F44"/>
    <mergeCell ref="C46:F46"/>
    <mergeCell ref="C48:F48"/>
    <mergeCell ref="H47:N47"/>
    <mergeCell ref="H240:N240"/>
    <mergeCell ref="H140:N140"/>
    <mergeCell ref="H209:N209"/>
    <mergeCell ref="H224:N224"/>
    <mergeCell ref="H221:N221"/>
    <mergeCell ref="H137:N137"/>
    <mergeCell ref="H139:N139"/>
    <mergeCell ref="H142:N142"/>
    <mergeCell ref="H145:N145"/>
    <mergeCell ref="H186:N186"/>
    <mergeCell ref="H231:N231"/>
    <mergeCell ref="H353:N353"/>
    <mergeCell ref="H303:N303"/>
    <mergeCell ref="H318:N318"/>
    <mergeCell ref="H316:N316"/>
    <mergeCell ref="H346:N346"/>
    <mergeCell ref="H112:N112"/>
    <mergeCell ref="H113:N113"/>
    <mergeCell ref="H114:N114"/>
    <mergeCell ref="H338:N338"/>
    <mergeCell ref="H255:N255"/>
    <mergeCell ref="H292:N292"/>
    <mergeCell ref="H277:N277"/>
    <mergeCell ref="H301:N301"/>
    <mergeCell ref="H302:N302"/>
    <mergeCell ref="H307:N307"/>
    <mergeCell ref="H330:N330"/>
    <mergeCell ref="H331:N331"/>
    <mergeCell ref="H323:N323"/>
    <mergeCell ref="H337:N337"/>
    <mergeCell ref="H333:N333"/>
    <mergeCell ref="H219:N219"/>
    <mergeCell ref="H223:N223"/>
    <mergeCell ref="H210:N210"/>
    <mergeCell ref="H225:N225"/>
    <mergeCell ref="H203:N203"/>
    <mergeCell ref="H211:N211"/>
    <mergeCell ref="H232:N232"/>
    <mergeCell ref="H228:N228"/>
    <mergeCell ref="H488:N488"/>
    <mergeCell ref="H489:N489"/>
    <mergeCell ref="H490:N490"/>
    <mergeCell ref="H491:N491"/>
    <mergeCell ref="H350:N350"/>
    <mergeCell ref="H324:N324"/>
    <mergeCell ref="H254:N254"/>
    <mergeCell ref="H143:N143"/>
    <mergeCell ref="H184:N184"/>
    <mergeCell ref="H176:N176"/>
    <mergeCell ref="H241:N241"/>
    <mergeCell ref="H245:N245"/>
    <mergeCell ref="H234:N234"/>
    <mergeCell ref="H237:N237"/>
    <mergeCell ref="H222:N222"/>
    <mergeCell ref="H229:N229"/>
    <mergeCell ref="H253:N253"/>
    <mergeCell ref="H243:N243"/>
    <mergeCell ref="H256:N256"/>
    <mergeCell ref="H235:N235"/>
    <mergeCell ref="H215:N215"/>
    <mergeCell ref="H351:N351"/>
    <mergeCell ref="H328:N328"/>
    <mergeCell ref="H342:N342"/>
  </mergeCells>
  <phoneticPr fontId="39" type="noConversion"/>
  <printOptions horizontalCentered="1"/>
  <pageMargins left="0.31496062992125984" right="0.31496062992125984" top="0.39370078740157483" bottom="0.70866141732283472" header="0.51181102362204722" footer="0.31496062992125984"/>
  <pageSetup paperSize="9" scale="67" orientation="portrait" r:id="rId1"/>
  <headerFooter>
    <oddFooter>&amp;L&amp;8&amp;G&amp;C&amp;P</oddFooter>
  </headerFooter>
  <rowBreaks count="1" manualBreakCount="1">
    <brk id="504" max="6" man="1"/>
  </rowBreaks>
  <ignoredErrors>
    <ignoredError sqref="G144 G160 G174 G171 G154 G475 G446 G27 G82 G151 G60 G263 G310 G314 G257" formula="1"/>
    <ignoredError sqref="A11" numberStoredAsText="1"/>
  </ignoredErrors>
  <drawing r:id="rId2"/>
  <legacyDrawing r:id="rId3"/>
  <legacyDrawingHF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 moveWithCells="1" sizeWithCells="1">
              <from>
                <xdr:col>0</xdr:col>
                <xdr:colOff>142875</xdr:colOff>
                <xdr:row>0</xdr:row>
                <xdr:rowOff>47625</xdr:rowOff>
              </from>
              <to>
                <xdr:col>1</xdr:col>
                <xdr:colOff>619125</xdr:colOff>
                <xdr:row>3</xdr:row>
                <xdr:rowOff>419100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705"/>
  <sheetViews>
    <sheetView showOutlineSymbols="0" showWhiteSpace="0" view="pageBreakPreview" zoomScaleNormal="100" zoomScaleSheetLayoutView="100" workbookViewId="0">
      <selection activeCell="C13" sqref="C13"/>
    </sheetView>
  </sheetViews>
  <sheetFormatPr defaultRowHeight="14.25" x14ac:dyDescent="0.2"/>
  <cols>
    <col min="1" max="1" width="8.125" style="7" customWidth="1"/>
    <col min="2" max="2" width="10" style="7" bestFit="1" customWidth="1"/>
    <col min="3" max="3" width="77.25" style="12" customWidth="1"/>
    <col min="4" max="4" width="15.375" style="120" bestFit="1" customWidth="1"/>
    <col min="5" max="22" width="6.25" style="59" customWidth="1"/>
    <col min="23" max="23" width="4.625" style="59" customWidth="1"/>
    <col min="24" max="24" width="14.75" style="59" customWidth="1"/>
    <col min="25" max="34" width="4.625" style="59" customWidth="1"/>
    <col min="35" max="35" width="13.625" style="59" customWidth="1"/>
    <col min="36" max="36" width="6.625" style="59" customWidth="1"/>
    <col min="37" max="37" width="13.625" style="59" customWidth="1"/>
    <col min="38" max="38" width="6.625" style="59" customWidth="1"/>
    <col min="39" max="16384" width="9" style="122"/>
  </cols>
  <sheetData>
    <row r="1" spans="1:38" x14ac:dyDescent="0.2">
      <c r="A1" s="137"/>
      <c r="B1" s="138"/>
      <c r="C1" s="138"/>
      <c r="D1" s="139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</row>
    <row r="2" spans="1:38" ht="15.75" x14ac:dyDescent="0.25">
      <c r="A2" s="137"/>
      <c r="B2" s="23"/>
      <c r="C2" s="24" t="s">
        <v>10</v>
      </c>
      <c r="D2" s="25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</row>
    <row r="3" spans="1:38" ht="18" x14ac:dyDescent="0.2">
      <c r="A3" s="137"/>
      <c r="B3" s="27"/>
      <c r="C3" s="28" t="s">
        <v>11</v>
      </c>
      <c r="D3" s="29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</row>
    <row r="4" spans="1:38" ht="36.75" customHeight="1" x14ac:dyDescent="0.2">
      <c r="A4" s="137"/>
      <c r="B4" s="27"/>
      <c r="C4" s="38" t="s">
        <v>15</v>
      </c>
      <c r="D4" s="29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</row>
    <row r="5" spans="1:38" ht="20.100000000000001" customHeight="1" x14ac:dyDescent="0.2">
      <c r="A5" s="155" t="s">
        <v>16</v>
      </c>
      <c r="B5" s="32"/>
      <c r="C5" s="128" t="s">
        <v>657</v>
      </c>
      <c r="D5" s="34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</row>
    <row r="6" spans="1:38" ht="20.100000000000001" customHeight="1" x14ac:dyDescent="0.2">
      <c r="A6" s="141"/>
      <c r="B6" s="142"/>
      <c r="C6" s="144"/>
      <c r="D6" s="143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</row>
    <row r="7" spans="1:38" ht="20.100000000000001" customHeight="1" x14ac:dyDescent="0.2">
      <c r="A7" s="155" t="s">
        <v>12</v>
      </c>
      <c r="B7" s="32"/>
      <c r="C7" s="33" t="s">
        <v>13</v>
      </c>
      <c r="D7" s="34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</row>
    <row r="8" spans="1:38" ht="30" customHeight="1" x14ac:dyDescent="0.2">
      <c r="A8" s="341" t="s">
        <v>625</v>
      </c>
      <c r="B8" s="341"/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41"/>
      <c r="P8" s="341"/>
      <c r="Q8" s="341"/>
      <c r="R8" s="341"/>
      <c r="S8" s="341"/>
      <c r="T8" s="341"/>
      <c r="U8" s="341"/>
      <c r="V8" s="341"/>
    </row>
    <row r="9" spans="1:38" s="146" customFormat="1" ht="3.75" customHeight="1" x14ac:dyDescent="0.2">
      <c r="A9" s="136"/>
      <c r="B9" s="136"/>
      <c r="C9" s="136"/>
      <c r="D9" s="136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</row>
    <row r="10" spans="1:38" s="137" customFormat="1" ht="20.100000000000001" customHeight="1" thickBot="1" x14ac:dyDescent="0.3">
      <c r="A10" s="147"/>
      <c r="B10" s="147"/>
      <c r="C10" s="147"/>
      <c r="D10" s="148"/>
      <c r="E10" s="149" t="s">
        <v>631</v>
      </c>
      <c r="F10" s="149" t="s">
        <v>632</v>
      </c>
      <c r="G10" s="149" t="s">
        <v>633</v>
      </c>
      <c r="H10" s="149" t="s">
        <v>634</v>
      </c>
      <c r="I10" s="149" t="s">
        <v>635</v>
      </c>
      <c r="J10" s="149" t="s">
        <v>636</v>
      </c>
      <c r="K10" s="149" t="s">
        <v>637</v>
      </c>
      <c r="L10" s="149" t="s">
        <v>638</v>
      </c>
      <c r="M10" s="149" t="s">
        <v>639</v>
      </c>
      <c r="N10" s="149" t="s">
        <v>640</v>
      </c>
      <c r="O10" s="149" t="s">
        <v>641</v>
      </c>
      <c r="P10" s="149" t="s">
        <v>642</v>
      </c>
      <c r="Q10" s="149" t="s">
        <v>643</v>
      </c>
      <c r="R10" s="149" t="s">
        <v>644</v>
      </c>
      <c r="S10" s="149" t="s">
        <v>645</v>
      </c>
      <c r="T10" s="149" t="s">
        <v>1008</v>
      </c>
      <c r="U10" s="149" t="s">
        <v>1008</v>
      </c>
      <c r="V10" s="149" t="s">
        <v>1009</v>
      </c>
      <c r="W10" s="15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</row>
    <row r="11" spans="1:38" ht="36" customHeight="1" thickBot="1" x14ac:dyDescent="0.25">
      <c r="A11" s="259" t="s">
        <v>2</v>
      </c>
      <c r="B11" s="260" t="s">
        <v>3</v>
      </c>
      <c r="C11" s="260" t="s">
        <v>4</v>
      </c>
      <c r="D11" s="261" t="s">
        <v>8</v>
      </c>
      <c r="E11" s="342" t="s">
        <v>626</v>
      </c>
      <c r="F11" s="343"/>
      <c r="G11" s="151" t="s">
        <v>624</v>
      </c>
      <c r="H11" s="344" t="s">
        <v>627</v>
      </c>
      <c r="I11" s="343"/>
      <c r="J11" s="151" t="s">
        <v>624</v>
      </c>
      <c r="K11" s="344" t="s">
        <v>628</v>
      </c>
      <c r="L11" s="343"/>
      <c r="M11" s="151" t="s">
        <v>624</v>
      </c>
      <c r="N11" s="344" t="s">
        <v>629</v>
      </c>
      <c r="O11" s="343"/>
      <c r="P11" s="151" t="s">
        <v>624</v>
      </c>
      <c r="Q11" s="344" t="s">
        <v>630</v>
      </c>
      <c r="R11" s="343"/>
      <c r="S11" s="151" t="s">
        <v>624</v>
      </c>
      <c r="T11" s="344" t="s">
        <v>1007</v>
      </c>
      <c r="U11" s="343"/>
      <c r="V11" s="151" t="s">
        <v>624</v>
      </c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</row>
    <row r="12" spans="1:38" s="8" customFormat="1" ht="30" customHeight="1" thickBot="1" x14ac:dyDescent="0.25">
      <c r="A12" s="255" t="str">
        <f>'Orçamento Sintético'!A11</f>
        <v xml:space="preserve"> 1 </v>
      </c>
      <c r="B12" s="256"/>
      <c r="C12" s="257" t="str">
        <f>'Orçamento Sintético'!C11</f>
        <v>ADMINISTRAÇÃO LOCAL DOS SERVIÇOS</v>
      </c>
      <c r="D12" s="258">
        <f>SUM(D13:D15)</f>
        <v>71205.3</v>
      </c>
      <c r="E12" s="335">
        <f>SUM(E13:G13)*$D$13+SUM(E14:G14)*$D$14+SUM(E15:G15)*$D$15</f>
        <v>4272.3180000000002</v>
      </c>
      <c r="F12" s="336"/>
      <c r="G12" s="262">
        <f>E12/$D$12</f>
        <v>0.06</v>
      </c>
      <c r="H12" s="335">
        <f t="shared" ref="H12" si="0">SUM(H13:J13)*$D$13+SUM(H14:J14)*$D$14+SUM(H15:J15)*$D$15</f>
        <v>8544.6360000000004</v>
      </c>
      <c r="I12" s="336"/>
      <c r="J12" s="262">
        <f t="shared" ref="J12" si="1">H12/$D$12</f>
        <v>0.12</v>
      </c>
      <c r="K12" s="335">
        <f t="shared" ref="K12" si="2">SUM(K13:M13)*$D$13+SUM(K14:M14)*$D$14+SUM(K15:M15)*$D$15</f>
        <v>8544.6360000000004</v>
      </c>
      <c r="L12" s="336"/>
      <c r="M12" s="262">
        <f t="shared" ref="M12" si="3">K12/$D$12</f>
        <v>0.12</v>
      </c>
      <c r="N12" s="335">
        <f t="shared" ref="N12" si="4">SUM(N13:P13)*$D$13+SUM(N14:P14)*$D$14+SUM(N15:P15)*$D$15</f>
        <v>9968.742000000002</v>
      </c>
      <c r="O12" s="336"/>
      <c r="P12" s="262">
        <f t="shared" ref="P12" si="5">N12/$D$12</f>
        <v>0.14000000000000001</v>
      </c>
      <c r="Q12" s="335">
        <f t="shared" ref="Q12" si="6">SUM(Q13:S13)*$D$13+SUM(Q14:S14)*$D$14+SUM(Q15:S15)*$D$15</f>
        <v>19225.431</v>
      </c>
      <c r="R12" s="336"/>
      <c r="S12" s="262">
        <f t="shared" ref="S12" si="7">Q12/$D$12</f>
        <v>0.27</v>
      </c>
      <c r="T12" s="335">
        <f t="shared" ref="T12" si="8">SUM(T13:V13)*$D$13+SUM(T14:V14)*$D$14+SUM(T15:V15)*$D$15</f>
        <v>20649.537</v>
      </c>
      <c r="U12" s="336"/>
      <c r="V12" s="262">
        <f t="shared" ref="V12" si="9">T12/$D$12</f>
        <v>0.28999999999999998</v>
      </c>
      <c r="W12" s="59"/>
      <c r="X12" s="154">
        <f>E12+H12+K12+N12+T12+Q12</f>
        <v>71205.3</v>
      </c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</row>
    <row r="13" spans="1:38" s="6" customFormat="1" ht="39.950000000000003" customHeight="1" x14ac:dyDescent="0.2">
      <c r="A13" s="185" t="str">
        <f>'Orçamento Sintético'!A12</f>
        <v>1.1</v>
      </c>
      <c r="B13" s="179">
        <f>'Orçamento Sintético'!B12</f>
        <v>100306</v>
      </c>
      <c r="C13" s="180" t="str">
        <f>'Orçamento Sintético'!C12</f>
        <v>ENGENHEIRO CIVIL PLENO COM ENCARGOS COMPLEMENTARES (HORISTA - LEIS SOCIAIS 48,92%)</v>
      </c>
      <c r="D13" s="186">
        <f>'Orçamento Sintético'!G12</f>
        <v>25087.68</v>
      </c>
      <c r="E13" s="268"/>
      <c r="F13" s="265"/>
      <c r="G13" s="274">
        <v>0.06</v>
      </c>
      <c r="H13" s="267"/>
      <c r="I13" s="265"/>
      <c r="J13" s="274">
        <v>0.12</v>
      </c>
      <c r="K13" s="267"/>
      <c r="L13" s="265"/>
      <c r="M13" s="274">
        <v>0.12</v>
      </c>
      <c r="N13" s="267"/>
      <c r="O13" s="265"/>
      <c r="P13" s="274">
        <v>0.14000000000000001</v>
      </c>
      <c r="Q13" s="267"/>
      <c r="R13" s="265"/>
      <c r="S13" s="274">
        <v>0.27</v>
      </c>
      <c r="T13" s="267"/>
      <c r="U13" s="265"/>
      <c r="V13" s="274">
        <v>0.28999999999999998</v>
      </c>
      <c r="W13" s="59"/>
      <c r="X13" s="153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38" s="6" customFormat="1" ht="39.950000000000003" customHeight="1" x14ac:dyDescent="0.2">
      <c r="A14" s="185" t="str">
        <f>'Orçamento Sintético'!A13</f>
        <v>1.2</v>
      </c>
      <c r="B14" s="179">
        <f>'Orçamento Sintético'!B13</f>
        <v>93572</v>
      </c>
      <c r="C14" s="180" t="str">
        <f>'Orçamento Sintético'!C13</f>
        <v>ENCARREGADO GERAL COM ENCARGOS COMPLEMENTARES (MENSALISTA - LEIS SOCIAIS 48,92%)</v>
      </c>
      <c r="D14" s="186">
        <f>'Orçamento Sintético'!G13</f>
        <v>27556.560000000001</v>
      </c>
      <c r="E14" s="268"/>
      <c r="F14" s="265"/>
      <c r="G14" s="274">
        <v>0.06</v>
      </c>
      <c r="H14" s="267"/>
      <c r="I14" s="265"/>
      <c r="J14" s="274">
        <v>0.12</v>
      </c>
      <c r="K14" s="267"/>
      <c r="L14" s="265"/>
      <c r="M14" s="274">
        <v>0.12</v>
      </c>
      <c r="N14" s="267"/>
      <c r="O14" s="265"/>
      <c r="P14" s="274">
        <v>0.14000000000000001</v>
      </c>
      <c r="Q14" s="267"/>
      <c r="R14" s="265"/>
      <c r="S14" s="274">
        <v>0.27</v>
      </c>
      <c r="T14" s="267"/>
      <c r="U14" s="265"/>
      <c r="V14" s="274">
        <v>0.28999999999999998</v>
      </c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1:38" s="6" customFormat="1" ht="39.950000000000003" customHeight="1" thickBot="1" x14ac:dyDescent="0.25">
      <c r="A15" s="185" t="str">
        <f>'Orçamento Sintético'!A14</f>
        <v>1.3</v>
      </c>
      <c r="B15" s="179" t="str">
        <f>'Orçamento Sintético'!B14</f>
        <v>TRE - 0320</v>
      </c>
      <c r="C15" s="180" t="str">
        <f>'Orçamento Sintético'!C14</f>
        <v>VIGIA NOTURNO COM ENCARGOS COMPLEMENTARES (MENSALISTA - LEIS SOCIAIS 48,92%)</v>
      </c>
      <c r="D15" s="186">
        <f>'Orçamento Sintético'!G14</f>
        <v>18561.060000000001</v>
      </c>
      <c r="E15" s="268"/>
      <c r="F15" s="265"/>
      <c r="G15" s="274">
        <v>0.06</v>
      </c>
      <c r="H15" s="267"/>
      <c r="I15" s="265"/>
      <c r="J15" s="274">
        <v>0.12</v>
      </c>
      <c r="K15" s="267"/>
      <c r="L15" s="265"/>
      <c r="M15" s="274">
        <v>0.12</v>
      </c>
      <c r="N15" s="267"/>
      <c r="O15" s="265"/>
      <c r="P15" s="274">
        <v>0.14000000000000001</v>
      </c>
      <c r="Q15" s="267"/>
      <c r="R15" s="265"/>
      <c r="S15" s="274">
        <v>0.27</v>
      </c>
      <c r="T15" s="267"/>
      <c r="U15" s="265"/>
      <c r="V15" s="274">
        <v>0.28999999999999998</v>
      </c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1:38" s="8" customFormat="1" ht="30" customHeight="1" thickBot="1" x14ac:dyDescent="0.25">
      <c r="A16" s="183">
        <f>'Orçamento Sintético'!A15</f>
        <v>2</v>
      </c>
      <c r="B16" s="177"/>
      <c r="C16" s="178" t="str">
        <f>'Orçamento Sintético'!C15</f>
        <v>PROJETOS</v>
      </c>
      <c r="D16" s="184">
        <f>D17</f>
        <v>3270.66</v>
      </c>
      <c r="E16" s="345">
        <f>SUM(E17:G17)*$D$17</f>
        <v>3270.66</v>
      </c>
      <c r="F16" s="335"/>
      <c r="G16" s="262">
        <f>E16/$D$18</f>
        <v>0.11890282473552186</v>
      </c>
      <c r="H16" s="348">
        <f>SUM(H17:J17)*$D$17</f>
        <v>0</v>
      </c>
      <c r="I16" s="333"/>
      <c r="J16" s="123">
        <f t="shared" ref="J16" si="10">H16/$D$18</f>
        <v>0</v>
      </c>
      <c r="K16" s="348">
        <f t="shared" ref="K16" si="11">SUM(K17:M17)*$D$17</f>
        <v>0</v>
      </c>
      <c r="L16" s="333"/>
      <c r="M16" s="123">
        <f t="shared" ref="M16" si="12">K16/$D$18</f>
        <v>0</v>
      </c>
      <c r="N16" s="348">
        <f t="shared" ref="N16" si="13">SUM(N17:P17)*$D$17</f>
        <v>0</v>
      </c>
      <c r="O16" s="333"/>
      <c r="P16" s="123">
        <f t="shared" ref="P16" si="14">N16/$D$18</f>
        <v>0</v>
      </c>
      <c r="Q16" s="348">
        <f>SUM(Q17:S17)*$D$17</f>
        <v>0</v>
      </c>
      <c r="R16" s="333"/>
      <c r="S16" s="123">
        <f t="shared" ref="S16" si="15">Q16/$D$18</f>
        <v>0</v>
      </c>
      <c r="T16" s="348">
        <f>SUM(T17:V17)*$D$17</f>
        <v>0</v>
      </c>
      <c r="U16" s="333"/>
      <c r="V16" s="123">
        <f t="shared" ref="V16" si="16">T16/$D$18</f>
        <v>0</v>
      </c>
      <c r="W16" s="59"/>
      <c r="X16" s="154">
        <f>E16+H16+K16+N16+T16+Q16</f>
        <v>3270.66</v>
      </c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1:38" s="6" customFormat="1" ht="39.950000000000003" customHeight="1" thickBot="1" x14ac:dyDescent="0.25">
      <c r="A17" s="185" t="str">
        <f>'Orçamento Sintético'!A16</f>
        <v>2.1</v>
      </c>
      <c r="B17" s="179" t="str">
        <f>'Orçamento Sintético'!B16</f>
        <v>SBC - 0038</v>
      </c>
      <c r="C17" s="180" t="str">
        <f>'Orçamento Sintético'!C16</f>
        <v>ELABORAÇÃO DE PROJETO ESTRUTURAL PARA EXECUÇÃO DE NOVAS VIGAS E LAJES NOS NÍVEIS 1, 2 E 3.</v>
      </c>
      <c r="D17" s="186">
        <f>'Orçamento Sintético'!G16</f>
        <v>3270.66</v>
      </c>
      <c r="E17" s="264">
        <v>1</v>
      </c>
      <c r="F17" s="265"/>
      <c r="G17" s="266"/>
      <c r="H17" s="268"/>
      <c r="I17" s="265"/>
      <c r="J17" s="266"/>
      <c r="K17" s="268"/>
      <c r="L17" s="265"/>
      <c r="M17" s="266"/>
      <c r="N17" s="268"/>
      <c r="O17" s="265"/>
      <c r="P17" s="266"/>
      <c r="Q17" s="268"/>
      <c r="R17" s="265"/>
      <c r="S17" s="266"/>
      <c r="T17" s="268"/>
      <c r="U17" s="265"/>
      <c r="V17" s="266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1:38" s="8" customFormat="1" ht="30" customHeight="1" thickBot="1" x14ac:dyDescent="0.25">
      <c r="A18" s="183">
        <f>'Orçamento Sintético'!A17</f>
        <v>3</v>
      </c>
      <c r="B18" s="177"/>
      <c r="C18" s="178" t="str">
        <f>'Orçamento Sintético'!C17</f>
        <v>TRANSPORTE DE INSUMOS</v>
      </c>
      <c r="D18" s="184">
        <f>D19</f>
        <v>27507</v>
      </c>
      <c r="E18" s="345">
        <f>SUM(E19:G19)*$D$19</f>
        <v>1925.4900000000002</v>
      </c>
      <c r="F18" s="335"/>
      <c r="G18" s="262">
        <f>E18/$D$18</f>
        <v>7.0000000000000007E-2</v>
      </c>
      <c r="H18" s="346">
        <f>SUM(H19:J19)*$D$19</f>
        <v>3575.9100000000003</v>
      </c>
      <c r="I18" s="335"/>
      <c r="J18" s="262">
        <f>H18/$D$18</f>
        <v>0.13</v>
      </c>
      <c r="K18" s="346">
        <f>SUM(K19:M19)*$D$19</f>
        <v>3025.77</v>
      </c>
      <c r="L18" s="335"/>
      <c r="M18" s="262">
        <f>K18/$D$18</f>
        <v>0.11</v>
      </c>
      <c r="N18" s="346">
        <f>SUM(N19:P19)*$D$19</f>
        <v>4401.12</v>
      </c>
      <c r="O18" s="335"/>
      <c r="P18" s="262">
        <f>N18/$D$18</f>
        <v>0.16</v>
      </c>
      <c r="Q18" s="346">
        <f>SUM(Q19:S19)*$D$19</f>
        <v>6876.75</v>
      </c>
      <c r="R18" s="335"/>
      <c r="S18" s="262">
        <f>Q18/$D$18</f>
        <v>0.25</v>
      </c>
      <c r="T18" s="346">
        <f>SUM(T19:V19)*$D$19</f>
        <v>7701.9600000000009</v>
      </c>
      <c r="U18" s="335"/>
      <c r="V18" s="262">
        <f>T18/$D$18</f>
        <v>0.28000000000000003</v>
      </c>
      <c r="W18" s="59"/>
      <c r="X18" s="154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1:38" s="6" customFormat="1" ht="39.950000000000003" customHeight="1" thickBot="1" x14ac:dyDescent="0.25">
      <c r="A19" s="185" t="str">
        <f>'Orçamento Sintético'!A18</f>
        <v>3.1</v>
      </c>
      <c r="B19" s="179" t="str">
        <f>'Orçamento Sintético'!B18</f>
        <v>TRE - 0357</v>
      </c>
      <c r="C19" s="180" t="str">
        <f>'Orçamento Sintético'!C18</f>
        <v>TRANSPORTE DE MATERIAIS E EQUIPAMENTOS, VIA FLUVIAL POR BARCO OU BALSA - MANAUS - JURUÁ</v>
      </c>
      <c r="D19" s="186">
        <f>'Orçamento Sintético'!G18</f>
        <v>27507</v>
      </c>
      <c r="E19" s="268"/>
      <c r="F19" s="265"/>
      <c r="G19" s="274">
        <v>7.0000000000000007E-2</v>
      </c>
      <c r="H19" s="267"/>
      <c r="I19" s="265"/>
      <c r="J19" s="274">
        <v>0.13</v>
      </c>
      <c r="K19" s="267"/>
      <c r="L19" s="265"/>
      <c r="M19" s="274">
        <v>0.11</v>
      </c>
      <c r="N19" s="267"/>
      <c r="O19" s="265"/>
      <c r="P19" s="274">
        <v>0.16</v>
      </c>
      <c r="Q19" s="267"/>
      <c r="R19" s="265"/>
      <c r="S19" s="274">
        <v>0.25</v>
      </c>
      <c r="T19" s="267"/>
      <c r="U19" s="265"/>
      <c r="V19" s="274">
        <v>0.28000000000000003</v>
      </c>
      <c r="W19" s="59"/>
      <c r="X19" s="307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1:38" s="8" customFormat="1" ht="30" customHeight="1" thickBot="1" x14ac:dyDescent="0.25">
      <c r="A20" s="183">
        <f>'Orçamento Sintético'!A19</f>
        <v>4</v>
      </c>
      <c r="B20" s="177"/>
      <c r="C20" s="178" t="str">
        <f>'Orçamento Sintético'!C19</f>
        <v>CANTEIRO DE OBRAS</v>
      </c>
      <c r="D20" s="184">
        <f>SUM(D21:D25)</f>
        <v>13543.45</v>
      </c>
      <c r="E20" s="335">
        <f>SUM(E21:G21)*$D$21+SUM(E23:G23)*$D$23+SUM(E24:G24)*$D$24+SUM(E25:G25)*$D$25+SUM(E22:G22)*$D$22</f>
        <v>13543.45</v>
      </c>
      <c r="F20" s="336"/>
      <c r="G20" s="262">
        <f>E20/$D$20</f>
        <v>1</v>
      </c>
      <c r="H20" s="337">
        <f>SUM(H21:J21)*$D$21+SUM(H23:J23)*$D$23+SUM(H24:J24)*$D$24+SUM(H25:J25)*$D$25+SUM(H22:J22)*$D$22</f>
        <v>0</v>
      </c>
      <c r="I20" s="334"/>
      <c r="J20" s="123">
        <f>H20/$D$20</f>
        <v>0</v>
      </c>
      <c r="K20" s="337">
        <f>SUM(K21:M21)*$D$21+SUM(K23:M23)*$D$23+SUM(K24:M24)*$D$24+SUM(K25:M25)*$D$25+SUM(K22:M22)*$D$22</f>
        <v>0</v>
      </c>
      <c r="L20" s="334"/>
      <c r="M20" s="123">
        <f t="shared" ref="M20" si="17">K20/$D$20</f>
        <v>0</v>
      </c>
      <c r="N20" s="337">
        <f t="shared" ref="N20" si="18">SUM(N21:P21)*$D$21+SUM(N23:P23)*$D$23+SUM(N24:P24)*$D$24+SUM(N25:P25)*$D$25+SUM(N22:P22)*$D$22</f>
        <v>0</v>
      </c>
      <c r="O20" s="334"/>
      <c r="P20" s="123">
        <f t="shared" ref="P20" si="19">N20/$D$20</f>
        <v>0</v>
      </c>
      <c r="Q20" s="337">
        <f t="shared" ref="Q20" si="20">SUM(Q21:S21)*$D$21+SUM(Q23:S23)*$D$23+SUM(Q24:S24)*$D$24+SUM(Q25:S25)*$D$25+SUM(Q22:S22)*$D$22</f>
        <v>0</v>
      </c>
      <c r="R20" s="334"/>
      <c r="S20" s="123">
        <f t="shared" ref="S20" si="21">Q20/$D$20</f>
        <v>0</v>
      </c>
      <c r="T20" s="337">
        <f t="shared" ref="T20" si="22">SUM(T21:V21)*$D$21+SUM(T23:V23)*$D$23+SUM(T24:V24)*$D$24+SUM(T25:V25)*$D$25+SUM(T22:V22)*$D$22</f>
        <v>0</v>
      </c>
      <c r="U20" s="334"/>
      <c r="V20" s="123">
        <f t="shared" ref="V20" si="23">T20/$D$20</f>
        <v>0</v>
      </c>
      <c r="W20" s="59"/>
      <c r="X20" s="154">
        <f>E20+H20+K20+N20+T20+Q20</f>
        <v>13543.45</v>
      </c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1:38" s="6" customFormat="1" ht="39.950000000000003" customHeight="1" x14ac:dyDescent="0.2">
      <c r="A21" s="185" t="str">
        <f>'Orçamento Sintético'!A20</f>
        <v>4.1</v>
      </c>
      <c r="B21" s="179">
        <f>'Orçamento Sintético'!B20</f>
        <v>93208</v>
      </c>
      <c r="C21" s="180" t="str">
        <f>'Orçamento Sintético'!C20</f>
        <v>EXECUÇÃO DE ALMOXARIFADO EM CANTEIRO DE OBRA EM CHAPA DE MADEIRA COMPENSADA, INCLUSO PRATELEIRAS.</v>
      </c>
      <c r="D21" s="186">
        <f>'Orçamento Sintético'!G20</f>
        <v>3456.5</v>
      </c>
      <c r="E21" s="264">
        <v>1</v>
      </c>
      <c r="F21" s="265"/>
      <c r="G21" s="266"/>
      <c r="H21" s="267"/>
      <c r="I21" s="265"/>
      <c r="J21" s="266"/>
      <c r="K21" s="267"/>
      <c r="L21" s="265"/>
      <c r="M21" s="266"/>
      <c r="N21" s="267"/>
      <c r="O21" s="265"/>
      <c r="P21" s="266"/>
      <c r="Q21" s="267"/>
      <c r="R21" s="265"/>
      <c r="S21" s="266"/>
      <c r="T21" s="267"/>
      <c r="U21" s="265"/>
      <c r="V21" s="266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1:38" s="6" customFormat="1" ht="39.950000000000003" customHeight="1" x14ac:dyDescent="0.2">
      <c r="A22" s="185" t="str">
        <f>'Orçamento Sintético'!A21</f>
        <v>4.2</v>
      </c>
      <c r="B22" s="179">
        <f>'Orçamento Sintético'!B21</f>
        <v>93207</v>
      </c>
      <c r="C22" s="180" t="str">
        <f>'Orçamento Sintético'!C21</f>
        <v>EXECUÇÃO DE ESCRITÓRIO EM CANTEIRO DE OBRA EM CHAPA DE MADEIRA COMPENSADA, NÃO INCLUSO MOBILIÁRIO E EQUIPAMENTOS</v>
      </c>
      <c r="D22" s="186">
        <f>'Orçamento Sintético'!G21</f>
        <v>4557.68</v>
      </c>
      <c r="E22" s="264">
        <v>1</v>
      </c>
      <c r="F22" s="265"/>
      <c r="G22" s="266"/>
      <c r="H22" s="267"/>
      <c r="I22" s="265"/>
      <c r="J22" s="266"/>
      <c r="K22" s="267"/>
      <c r="L22" s="265"/>
      <c r="M22" s="266"/>
      <c r="N22" s="267"/>
      <c r="O22" s="265"/>
      <c r="P22" s="266"/>
      <c r="Q22" s="267"/>
      <c r="R22" s="265"/>
      <c r="S22" s="266"/>
      <c r="T22" s="267"/>
      <c r="U22" s="265"/>
      <c r="V22" s="266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1:38" s="6" customFormat="1" ht="39.950000000000003" customHeight="1" x14ac:dyDescent="0.2">
      <c r="A23" s="185" t="str">
        <f>'Orçamento Sintético'!A22</f>
        <v>4.3</v>
      </c>
      <c r="B23" s="179">
        <f>'Orçamento Sintético'!B22</f>
        <v>93212</v>
      </c>
      <c r="C23" s="180" t="str">
        <f>'Orçamento Sintético'!C22</f>
        <v xml:space="preserve">EXECUÇÃO DE SANITÁRIO E VESTIÁRIO EM CANTEIRO DE OBRA EM CHAPA DE MADEIRA COMPENSADA, NÃO INCLUSO MOBILIÁRIO. </v>
      </c>
      <c r="D23" s="186">
        <f>'Orçamento Sintético'!G22</f>
        <v>972.54</v>
      </c>
      <c r="E23" s="264">
        <v>1</v>
      </c>
      <c r="F23" s="265"/>
      <c r="G23" s="266"/>
      <c r="H23" s="267"/>
      <c r="I23" s="265"/>
      <c r="J23" s="266"/>
      <c r="K23" s="267"/>
      <c r="L23" s="265"/>
      <c r="M23" s="266"/>
      <c r="N23" s="267"/>
      <c r="O23" s="265"/>
      <c r="P23" s="266"/>
      <c r="Q23" s="267"/>
      <c r="R23" s="265"/>
      <c r="S23" s="266"/>
      <c r="T23" s="267"/>
      <c r="U23" s="265"/>
      <c r="V23" s="266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1:38" s="6" customFormat="1" ht="39.950000000000003" customHeight="1" x14ac:dyDescent="0.2">
      <c r="A24" s="185" t="str">
        <f>'Orçamento Sintético'!A23</f>
        <v>4.4</v>
      </c>
      <c r="B24" s="179">
        <f>'Orçamento Sintético'!B23</f>
        <v>93583</v>
      </c>
      <c r="C24" s="180" t="str">
        <f>'Orçamento Sintético'!C23</f>
        <v xml:space="preserve">EXECUÇÃO DE CENTRAL DE FÔRMAS, PRODUÇÃO DE ARGAMASSA OU CONCRETO EM CANTEIRO DE OBRA, NÃO INCLUSO MOBILIÁRIO E EQUIPAMENTOS. </v>
      </c>
      <c r="D24" s="186">
        <f>'Orçamento Sintético'!G23</f>
        <v>4083.84</v>
      </c>
      <c r="E24" s="264">
        <v>1</v>
      </c>
      <c r="F24" s="265"/>
      <c r="G24" s="266"/>
      <c r="H24" s="267"/>
      <c r="I24" s="265"/>
      <c r="J24" s="266"/>
      <c r="K24" s="267"/>
      <c r="L24" s="265"/>
      <c r="M24" s="266"/>
      <c r="N24" s="267"/>
      <c r="O24" s="265"/>
      <c r="P24" s="266"/>
      <c r="Q24" s="267"/>
      <c r="R24" s="265"/>
      <c r="S24" s="266"/>
      <c r="T24" s="267"/>
      <c r="U24" s="265"/>
      <c r="V24" s="266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1:38" s="55" customFormat="1" ht="39.950000000000003" customHeight="1" thickBot="1" x14ac:dyDescent="0.25">
      <c r="A25" s="185" t="str">
        <f>'Orçamento Sintético'!A24</f>
        <v>4.5</v>
      </c>
      <c r="B25" s="179" t="str">
        <f>'Orçamento Sintético'!B24</f>
        <v>TRE - 0080</v>
      </c>
      <c r="C25" s="180" t="str">
        <f>'Orçamento Sintético'!C24</f>
        <v>PLACA DA OBRA EM CHAPA GALVANIZADA ADESIVADA, PADRÃO CREA-AM, DIMENSÕES 1,20 x 1,00 (L x A)</v>
      </c>
      <c r="D25" s="186">
        <f>'Orçamento Sintético'!G24</f>
        <v>472.89</v>
      </c>
      <c r="E25" s="264">
        <v>1</v>
      </c>
      <c r="F25" s="265"/>
      <c r="G25" s="266"/>
      <c r="H25" s="267"/>
      <c r="I25" s="265"/>
      <c r="J25" s="266"/>
      <c r="K25" s="267"/>
      <c r="L25" s="265"/>
      <c r="M25" s="266"/>
      <c r="N25" s="267"/>
      <c r="O25" s="265"/>
      <c r="P25" s="266"/>
      <c r="Q25" s="267"/>
      <c r="R25" s="265"/>
      <c r="S25" s="266"/>
      <c r="T25" s="267"/>
      <c r="U25" s="265"/>
      <c r="V25" s="266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1:38" s="8" customFormat="1" ht="30" customHeight="1" thickBot="1" x14ac:dyDescent="0.25">
      <c r="A26" s="183">
        <f>'Orçamento Sintético'!A25</f>
        <v>5</v>
      </c>
      <c r="B26" s="177"/>
      <c r="C26" s="178" t="str">
        <f>'Orçamento Sintético'!C25</f>
        <v>SERVIÇOS PRELIMINARES</v>
      </c>
      <c r="D26" s="184">
        <f>D27+D29+D31</f>
        <v>7828.43</v>
      </c>
      <c r="E26" s="335">
        <f>E27+E29+E31</f>
        <v>7828.43</v>
      </c>
      <c r="F26" s="336"/>
      <c r="G26" s="262">
        <f>E26/$D$26</f>
        <v>1</v>
      </c>
      <c r="H26" s="337">
        <f>H27+H29+H31</f>
        <v>0</v>
      </c>
      <c r="I26" s="334"/>
      <c r="J26" s="123">
        <f>H26/$D$26</f>
        <v>0</v>
      </c>
      <c r="K26" s="337">
        <f>K27+K29+K31</f>
        <v>0</v>
      </c>
      <c r="L26" s="334"/>
      <c r="M26" s="123">
        <f>K26/$D$26</f>
        <v>0</v>
      </c>
      <c r="N26" s="337">
        <f>N27+N29+N31</f>
        <v>0</v>
      </c>
      <c r="O26" s="334"/>
      <c r="P26" s="123">
        <f>N26/$D$26</f>
        <v>0</v>
      </c>
      <c r="Q26" s="337">
        <f>Q27+Q29+Q31</f>
        <v>0</v>
      </c>
      <c r="R26" s="334"/>
      <c r="S26" s="123">
        <f>Q26/$D$26</f>
        <v>0</v>
      </c>
      <c r="T26" s="337">
        <f>T27+T29+T31</f>
        <v>0</v>
      </c>
      <c r="U26" s="334"/>
      <c r="V26" s="123">
        <f>T26/$D$26</f>
        <v>0</v>
      </c>
      <c r="W26" s="59"/>
      <c r="X26" s="154">
        <f>E26+H26+K26+N26+T26+Q26</f>
        <v>7828.43</v>
      </c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1:38" s="8" customFormat="1" ht="30" customHeight="1" thickBot="1" x14ac:dyDescent="0.25">
      <c r="A27" s="188" t="str">
        <f>'Orçamento Sintético'!A26</f>
        <v>5.1</v>
      </c>
      <c r="B27" s="181"/>
      <c r="C27" s="182" t="str">
        <f>'Orçamento Sintético'!C26</f>
        <v>PREPARO DO TERRENO</v>
      </c>
      <c r="D27" s="189">
        <f>D28</f>
        <v>1700.42</v>
      </c>
      <c r="E27" s="340">
        <f>SUM(E28:G28)*$D$28</f>
        <v>1700.42</v>
      </c>
      <c r="F27" s="339"/>
      <c r="G27" s="287">
        <f>E27/$D$27</f>
        <v>1</v>
      </c>
      <c r="H27" s="337">
        <f>SUM(H28:J28)*$D$28</f>
        <v>0</v>
      </c>
      <c r="I27" s="334"/>
      <c r="J27" s="123">
        <f>H27/$D$27</f>
        <v>0</v>
      </c>
      <c r="K27" s="337">
        <f>SUM(K28:M28)*$D$28</f>
        <v>0</v>
      </c>
      <c r="L27" s="334"/>
      <c r="M27" s="123">
        <f>K27/$D$27</f>
        <v>0</v>
      </c>
      <c r="N27" s="337">
        <f>SUM(N28:P28)*$D$28</f>
        <v>0</v>
      </c>
      <c r="O27" s="334"/>
      <c r="P27" s="123">
        <f>N27/$D$27</f>
        <v>0</v>
      </c>
      <c r="Q27" s="337">
        <f>SUM(Q28:S28)*$D$28</f>
        <v>0</v>
      </c>
      <c r="R27" s="334"/>
      <c r="S27" s="123">
        <f>Q27/$D$27</f>
        <v>0</v>
      </c>
      <c r="T27" s="337">
        <f>SUM(T28:V28)*$D$28</f>
        <v>0</v>
      </c>
      <c r="U27" s="334"/>
      <c r="V27" s="123">
        <f>T27/$D$27</f>
        <v>0</v>
      </c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1:38" s="6" customFormat="1" ht="39.950000000000003" customHeight="1" thickBot="1" x14ac:dyDescent="0.25">
      <c r="A28" s="185" t="str">
        <f>'Orçamento Sintético'!A27</f>
        <v>5.1.1</v>
      </c>
      <c r="B28" s="179" t="str">
        <f>'Orçamento Sintético'!B27</f>
        <v>TRE - 0321</v>
      </c>
      <c r="C28" s="180" t="str">
        <f>'Orçamento Sintético'!C27</f>
        <v>CAPINA E LIMPEZA MANUAL DO TERRENO, CAMADA VEGETAL ATÉ 1M DE ALTURA</v>
      </c>
      <c r="D28" s="186">
        <f>'Orçamento Sintético'!G27</f>
        <v>1700.42</v>
      </c>
      <c r="E28" s="269">
        <v>1</v>
      </c>
      <c r="F28" s="270"/>
      <c r="G28" s="271"/>
      <c r="H28" s="272"/>
      <c r="I28" s="270"/>
      <c r="J28" s="271"/>
      <c r="K28" s="272"/>
      <c r="L28" s="270"/>
      <c r="M28" s="271"/>
      <c r="N28" s="272"/>
      <c r="O28" s="270"/>
      <c r="P28" s="271"/>
      <c r="Q28" s="272"/>
      <c r="R28" s="270"/>
      <c r="S28" s="271"/>
      <c r="T28" s="272"/>
      <c r="U28" s="270"/>
      <c r="V28" s="271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1:38" s="8" customFormat="1" ht="30" customHeight="1" thickBot="1" x14ac:dyDescent="0.25">
      <c r="A29" s="188" t="str">
        <f>'Orçamento Sintético'!A28</f>
        <v>5.2</v>
      </c>
      <c r="B29" s="181"/>
      <c r="C29" s="182" t="str">
        <f>'Orçamento Sintético'!C28</f>
        <v>LIMPEZA PRELIMINAR DA ESTRUTURA EXISTENTE</v>
      </c>
      <c r="D29" s="189">
        <f>D30</f>
        <v>273.31</v>
      </c>
      <c r="E29" s="340">
        <f>SUM(E30:G30)*$D$30</f>
        <v>273.31</v>
      </c>
      <c r="F29" s="339"/>
      <c r="G29" s="287">
        <f>E29/$D$29</f>
        <v>1</v>
      </c>
      <c r="H29" s="337">
        <f>SUM(H30:J30)*$D$30</f>
        <v>0</v>
      </c>
      <c r="I29" s="334"/>
      <c r="J29" s="123">
        <f>H29/$D$29</f>
        <v>0</v>
      </c>
      <c r="K29" s="337">
        <f>SUM(K30:M30)*$D$30</f>
        <v>0</v>
      </c>
      <c r="L29" s="334"/>
      <c r="M29" s="123">
        <f>K29/$D$29</f>
        <v>0</v>
      </c>
      <c r="N29" s="337">
        <f>SUM(N30:P30)*$D$30</f>
        <v>0</v>
      </c>
      <c r="O29" s="334"/>
      <c r="P29" s="123">
        <f>N29/$D$29</f>
        <v>0</v>
      </c>
      <c r="Q29" s="337">
        <f>SUM(Q30:S30)*$D$30</f>
        <v>0</v>
      </c>
      <c r="R29" s="334"/>
      <c r="S29" s="123">
        <f>Q29/$D$29</f>
        <v>0</v>
      </c>
      <c r="T29" s="337">
        <f>SUM(T30:V30)*$D$30</f>
        <v>0</v>
      </c>
      <c r="U29" s="334"/>
      <c r="V29" s="123">
        <f>T29/$D$29</f>
        <v>0</v>
      </c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1:38" s="6" customFormat="1" ht="39.950000000000003" customHeight="1" thickBot="1" x14ac:dyDescent="0.25">
      <c r="A30" s="185" t="str">
        <f>'Orçamento Sintético'!A29</f>
        <v>5.2.1</v>
      </c>
      <c r="B30" s="179">
        <f>'Orçamento Sintético'!B29</f>
        <v>99814</v>
      </c>
      <c r="C30" s="180" t="str">
        <f>'Orçamento Sintético'!C29</f>
        <v>LIMPEZA DE SUPERFÍCIE COM JATO DE ALTA PRESSÃO</v>
      </c>
      <c r="D30" s="186">
        <f>'Orçamento Sintético'!G29</f>
        <v>273.31</v>
      </c>
      <c r="E30" s="273"/>
      <c r="F30" s="263">
        <v>1</v>
      </c>
      <c r="G30" s="271"/>
      <c r="H30" s="272"/>
      <c r="I30" s="270"/>
      <c r="J30" s="271"/>
      <c r="K30" s="272"/>
      <c r="L30" s="270"/>
      <c r="M30" s="271"/>
      <c r="N30" s="272"/>
      <c r="O30" s="270"/>
      <c r="P30" s="271"/>
      <c r="Q30" s="272"/>
      <c r="R30" s="270"/>
      <c r="S30" s="271"/>
      <c r="T30" s="272"/>
      <c r="U30" s="270"/>
      <c r="V30" s="271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1:38" s="8" customFormat="1" ht="30" customHeight="1" thickBot="1" x14ac:dyDescent="0.25">
      <c r="A31" s="188" t="str">
        <f>'Orçamento Sintético'!A30</f>
        <v>5.3</v>
      </c>
      <c r="B31" s="181"/>
      <c r="C31" s="182" t="str">
        <f>'Orçamento Sintético'!C30</f>
        <v>DEMOLIÇÕES E RETIRADAS</v>
      </c>
      <c r="D31" s="189">
        <f>SUM(D32:D36)</f>
        <v>5854.7</v>
      </c>
      <c r="E31" s="340">
        <f>SUM(E32:G32)*$D$32+SUM(E36:G36)*$D$36+SUM(E33:G33)*$D$33+SUM(E34:G34)*$D$34+SUM(E35:G35)*$D$35</f>
        <v>5854.7</v>
      </c>
      <c r="F31" s="339"/>
      <c r="G31" s="287">
        <f>E31/$D$31</f>
        <v>1</v>
      </c>
      <c r="H31" s="333">
        <f t="shared" ref="H31" si="24">SUM(H32:J32)*$D$32+SUM(H36:J36)*$D$36+SUM(H33:J33)*$D$33+SUM(H34:J34)*$D$34+SUM(H35:J35)*$D$35</f>
        <v>0</v>
      </c>
      <c r="I31" s="334"/>
      <c r="J31" s="123">
        <f t="shared" ref="J31" si="25">H31/$D$31</f>
        <v>0</v>
      </c>
      <c r="K31" s="333">
        <f t="shared" ref="K31" si="26">SUM(K32:M32)*$D$32+SUM(K36:M36)*$D$36+SUM(K33:M33)*$D$33+SUM(K34:M34)*$D$34+SUM(K35:M35)*$D$35</f>
        <v>0</v>
      </c>
      <c r="L31" s="334"/>
      <c r="M31" s="123">
        <f t="shared" ref="M31" si="27">K31/$D$31</f>
        <v>0</v>
      </c>
      <c r="N31" s="333">
        <f t="shared" ref="N31" si="28">SUM(N32:P32)*$D$32+SUM(N36:P36)*$D$36+SUM(N33:P33)*$D$33+SUM(N34:P34)*$D$34+SUM(N35:P35)*$D$35</f>
        <v>0</v>
      </c>
      <c r="O31" s="334"/>
      <c r="P31" s="123">
        <f t="shared" ref="P31" si="29">N31/$D$31</f>
        <v>0</v>
      </c>
      <c r="Q31" s="333">
        <f t="shared" ref="Q31" si="30">SUM(Q32:S32)*$D$32+SUM(Q36:S36)*$D$36+SUM(Q33:S33)*$D$33+SUM(Q34:S34)*$D$34+SUM(Q35:S35)*$D$35</f>
        <v>0</v>
      </c>
      <c r="R31" s="334"/>
      <c r="S31" s="123">
        <f t="shared" ref="S31" si="31">Q31/$D$31</f>
        <v>0</v>
      </c>
      <c r="T31" s="333">
        <f t="shared" ref="T31" si="32">SUM(T32:V32)*$D$32+SUM(T36:V36)*$D$36+SUM(T33:V33)*$D$33+SUM(T34:V34)*$D$34+SUM(T35:V35)*$D$35</f>
        <v>0</v>
      </c>
      <c r="U31" s="334"/>
      <c r="V31" s="123">
        <f t="shared" ref="V31" si="33">T31/$D$31</f>
        <v>0</v>
      </c>
      <c r="W31" s="59"/>
      <c r="X31" s="152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1:38" s="6" customFormat="1" ht="39.950000000000003" customHeight="1" x14ac:dyDescent="0.2">
      <c r="A32" s="185" t="str">
        <f>'Orçamento Sintético'!A31</f>
        <v>5.3.1</v>
      </c>
      <c r="B32" s="179">
        <f>'Orçamento Sintético'!B31</f>
        <v>97622</v>
      </c>
      <c r="C32" s="180" t="str">
        <f>'Orçamento Sintético'!C31</f>
        <v xml:space="preserve">DEMOLIÇÃO DE ALVENARIA DE BLOCO FURADO, DE FORMA MANUAL, SEM REAPROVEITAMENTO </v>
      </c>
      <c r="D32" s="186">
        <f>'Orçamento Sintético'!G31</f>
        <v>251.03</v>
      </c>
      <c r="E32" s="268"/>
      <c r="F32" s="275">
        <v>1</v>
      </c>
      <c r="G32" s="266"/>
      <c r="H32" s="267"/>
      <c r="I32" s="265"/>
      <c r="J32" s="266"/>
      <c r="K32" s="267"/>
      <c r="L32" s="265"/>
      <c r="M32" s="266"/>
      <c r="N32" s="267"/>
      <c r="O32" s="265"/>
      <c r="P32" s="266"/>
      <c r="Q32" s="267"/>
      <c r="R32" s="265"/>
      <c r="S32" s="266"/>
      <c r="T32" s="267"/>
      <c r="U32" s="265"/>
      <c r="V32" s="266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1:38" s="6" customFormat="1" ht="39.950000000000003" customHeight="1" x14ac:dyDescent="0.2">
      <c r="A33" s="185" t="str">
        <f>'Orçamento Sintético'!A32</f>
        <v>5.3.2</v>
      </c>
      <c r="B33" s="179">
        <f>'Orçamento Sintético'!B32</f>
        <v>97629</v>
      </c>
      <c r="C33" s="180" t="str">
        <f>'Orçamento Sintético'!C32</f>
        <v>DEMOLIÇÃO DE LAJES, DE FORMA MECANIZADA COM MARTELETE, SEM REAPROVEITAMENTO</v>
      </c>
      <c r="D33" s="186">
        <f>'Orçamento Sintético'!G32</f>
        <v>2027.76</v>
      </c>
      <c r="E33" s="268"/>
      <c r="F33" s="275">
        <v>1</v>
      </c>
      <c r="G33" s="266"/>
      <c r="H33" s="267"/>
      <c r="I33" s="265"/>
      <c r="J33" s="266"/>
      <c r="K33" s="267"/>
      <c r="L33" s="265"/>
      <c r="M33" s="266"/>
      <c r="N33" s="267"/>
      <c r="O33" s="265"/>
      <c r="P33" s="266"/>
      <c r="Q33" s="267"/>
      <c r="R33" s="265"/>
      <c r="S33" s="266"/>
      <c r="T33" s="267"/>
      <c r="U33" s="265"/>
      <c r="V33" s="266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1:38" s="6" customFormat="1" ht="39.950000000000003" customHeight="1" x14ac:dyDescent="0.2">
      <c r="A34" s="185" t="str">
        <f>'Orçamento Sintético'!A33</f>
        <v>5.3.3</v>
      </c>
      <c r="B34" s="179">
        <f>'Orçamento Sintético'!B33</f>
        <v>97627</v>
      </c>
      <c r="C34" s="180" t="str">
        <f>'Orçamento Sintético'!C33</f>
        <v>DEMOLIÇÃO DE PILARES E VIGAS EM CONCRETO ARMADO, DE FORMA MECANIZADA COM MARTELETE, SEM REAPROVEITAMENTO (ÁREA INTERNA - SOMENTE VIGAS)</v>
      </c>
      <c r="D34" s="186">
        <f>'Orçamento Sintético'!G33</f>
        <v>1649.16</v>
      </c>
      <c r="E34" s="268"/>
      <c r="F34" s="275">
        <v>1</v>
      </c>
      <c r="G34" s="266"/>
      <c r="H34" s="267"/>
      <c r="I34" s="265"/>
      <c r="J34" s="266"/>
      <c r="K34" s="267"/>
      <c r="L34" s="265"/>
      <c r="M34" s="266"/>
      <c r="N34" s="267"/>
      <c r="O34" s="265"/>
      <c r="P34" s="266"/>
      <c r="Q34" s="267"/>
      <c r="R34" s="265"/>
      <c r="S34" s="266"/>
      <c r="T34" s="267"/>
      <c r="U34" s="265"/>
      <c r="V34" s="266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1:38" s="96" customFormat="1" ht="39.950000000000003" customHeight="1" x14ac:dyDescent="0.2">
      <c r="A35" s="294" t="str">
        <f>'Orçamento Sintético'!A34</f>
        <v>5.3.4</v>
      </c>
      <c r="B35" s="179">
        <f>'Orçamento Sintético'!B34</f>
        <v>97627</v>
      </c>
      <c r="C35" s="295" t="str">
        <f>'Orçamento Sintético'!C34</f>
        <v>DEMOLIÇÃO DE PILARES E VIGAS EM CONCRETO ARMADO, DE FORMA MECANIZADA COM MARTELETE, SEM REAPROVEITAMENTO (ÁREA EXTERNA - PILARES E VIGAS DE ESTRUTURA ANTIGA)</v>
      </c>
      <c r="D35" s="296">
        <f>'Orçamento Sintético'!G34</f>
        <v>253.03</v>
      </c>
      <c r="E35" s="268"/>
      <c r="F35" s="275">
        <v>1</v>
      </c>
      <c r="G35" s="266"/>
      <c r="H35" s="267"/>
      <c r="I35" s="265"/>
      <c r="J35" s="266"/>
      <c r="K35" s="267"/>
      <c r="L35" s="265"/>
      <c r="M35" s="266"/>
      <c r="N35" s="267"/>
      <c r="O35" s="265"/>
      <c r="P35" s="266"/>
      <c r="Q35" s="267"/>
      <c r="R35" s="265"/>
      <c r="S35" s="266"/>
      <c r="T35" s="267"/>
      <c r="U35" s="265"/>
      <c r="V35" s="266"/>
      <c r="W35" s="222"/>
      <c r="X35" s="222"/>
      <c r="Y35" s="222"/>
      <c r="Z35" s="222"/>
      <c r="AA35" s="222"/>
      <c r="AB35" s="222"/>
      <c r="AC35" s="222"/>
      <c r="AD35" s="222"/>
      <c r="AE35" s="222"/>
      <c r="AF35" s="222"/>
      <c r="AG35" s="222"/>
      <c r="AH35" s="222"/>
      <c r="AI35" s="222"/>
      <c r="AJ35" s="222"/>
      <c r="AK35" s="222"/>
      <c r="AL35" s="222"/>
    </row>
    <row r="36" spans="1:38" s="6" customFormat="1" ht="39.950000000000003" customHeight="1" thickBot="1" x14ac:dyDescent="0.25">
      <c r="A36" s="185" t="str">
        <f>'Orçamento Sintético'!A35</f>
        <v>5.3.5</v>
      </c>
      <c r="B36" s="179">
        <f>'Orçamento Sintético'!B35</f>
        <v>73301</v>
      </c>
      <c r="C36" s="180" t="str">
        <f>'Orçamento Sintético'!C35</f>
        <v>ESCORAMENTO DE FÔRMAS, ATÉ H = 3,30M, COM MADEIRA DE 3ª QUALIDADE, NÃO APARELHADA, APROVEITMENTO DE TÁBUAS 3x E PRUMO 4x</v>
      </c>
      <c r="D36" s="186">
        <f>'Orçamento Sintético'!G35</f>
        <v>1673.72</v>
      </c>
      <c r="E36" s="268"/>
      <c r="F36" s="275">
        <v>1</v>
      </c>
      <c r="G36" s="266"/>
      <c r="H36" s="267"/>
      <c r="I36" s="265"/>
      <c r="J36" s="266"/>
      <c r="K36" s="267"/>
      <c r="L36" s="265"/>
      <c r="M36" s="266"/>
      <c r="N36" s="267"/>
      <c r="O36" s="265"/>
      <c r="P36" s="266"/>
      <c r="Q36" s="267"/>
      <c r="R36" s="265"/>
      <c r="S36" s="266"/>
      <c r="T36" s="267"/>
      <c r="U36" s="265"/>
      <c r="V36" s="266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1:38" s="8" customFormat="1" ht="30" customHeight="1" thickBot="1" x14ac:dyDescent="0.25">
      <c r="A37" s="183">
        <f>'Orçamento Sintético'!A36</f>
        <v>6</v>
      </c>
      <c r="B37" s="177"/>
      <c r="C37" s="178" t="str">
        <f>'Orçamento Sintético'!C36</f>
        <v>MOVIMENTO DE TERRA</v>
      </c>
      <c r="D37" s="184">
        <f>SUM(D38:D40)</f>
        <v>5857.65</v>
      </c>
      <c r="E37" s="333">
        <f>SUM(E38:G38)*$D$38+SUM(E39:G39)*$D$39+SUM(E40:G40)*$D$40</f>
        <v>0</v>
      </c>
      <c r="F37" s="334"/>
      <c r="G37" s="123">
        <f>E37/$D$37</f>
        <v>0</v>
      </c>
      <c r="H37" s="347">
        <f>SUM(H38:J38)*$D$38+SUM(H39:J39)*$D$39+SUM(H40:J40)*$D$40</f>
        <v>141.01</v>
      </c>
      <c r="I37" s="336"/>
      <c r="J37" s="262">
        <f>H37/$D$37</f>
        <v>2.4072793697131101E-2</v>
      </c>
      <c r="K37" s="347">
        <f>SUM(K38:M38)*$D$38+SUM(K39:M39)*$D$39+SUM(K40:M40)*$D$40</f>
        <v>5716.6399999999994</v>
      </c>
      <c r="L37" s="336"/>
      <c r="M37" s="262">
        <f>K37/$D$37</f>
        <v>0.97592720630286889</v>
      </c>
      <c r="N37" s="337">
        <f>SUM(N38:P38)*$D$38+SUM(N39:P39)*$D$39+SUM(N40:P40)*$D$40</f>
        <v>0</v>
      </c>
      <c r="O37" s="334"/>
      <c r="P37" s="123">
        <f>N37/$D$37</f>
        <v>0</v>
      </c>
      <c r="Q37" s="337">
        <f>SUM(Q38:S38)*$D$38+SUM(Q39:S39)*$D$39+SUM(Q40:S40)*$D$40</f>
        <v>0</v>
      </c>
      <c r="R37" s="334"/>
      <c r="S37" s="123">
        <f>Q37/$D$37</f>
        <v>0</v>
      </c>
      <c r="T37" s="337">
        <f>SUM(T38:V38)*$D$38+SUM(T39:V39)*$D$39+SUM(T40:V40)*$D$40</f>
        <v>0</v>
      </c>
      <c r="U37" s="334"/>
      <c r="V37" s="123">
        <f>T37/$D$37</f>
        <v>0</v>
      </c>
      <c r="W37" s="59"/>
      <c r="X37" s="154">
        <f>E37+H37+K37+N37+T37+Q37</f>
        <v>5857.65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1:38" s="221" customFormat="1" ht="39.950000000000003" customHeight="1" x14ac:dyDescent="0.2">
      <c r="A38" s="294" t="str">
        <f>'Orçamento Sintético'!A37</f>
        <v>6.1</v>
      </c>
      <c r="B38" s="179" t="str">
        <f>'Orçamento Sintético'!B37</f>
        <v>TRE - 0322</v>
      </c>
      <c r="C38" s="295" t="str">
        <f>'Orçamento Sintético'!C37</f>
        <v>ATERRO MANUAL COM SOLO ARGILO-ARENOSO, COM COMPACTAÇÃO MANUAL, UTILIZANDO SOQUETE DE MADEIRA (ATERRO INTERNO)</v>
      </c>
      <c r="D38" s="296">
        <f>'Orçamento Sintético'!G37</f>
        <v>2560</v>
      </c>
      <c r="E38" s="268"/>
      <c r="F38" s="265"/>
      <c r="G38" s="266"/>
      <c r="H38" s="267"/>
      <c r="I38" s="265"/>
      <c r="J38" s="266"/>
      <c r="K38" s="297">
        <v>1</v>
      </c>
      <c r="L38" s="265"/>
      <c r="M38" s="266"/>
      <c r="N38" s="267"/>
      <c r="O38" s="265"/>
      <c r="P38" s="266"/>
      <c r="Q38" s="267"/>
      <c r="R38" s="265"/>
      <c r="S38" s="266"/>
      <c r="T38" s="267"/>
      <c r="U38" s="265"/>
      <c r="V38" s="266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  <c r="AI38" s="222"/>
      <c r="AJ38" s="222"/>
      <c r="AK38" s="222"/>
      <c r="AL38" s="222"/>
    </row>
    <row r="39" spans="1:38" s="221" customFormat="1" ht="39.950000000000003" customHeight="1" x14ac:dyDescent="0.2">
      <c r="A39" s="294" t="str">
        <f>'Orçamento Sintético'!A38</f>
        <v>6.2</v>
      </c>
      <c r="B39" s="179" t="str">
        <f>'Orçamento Sintético'!B38</f>
        <v>TRE - 0322</v>
      </c>
      <c r="C39" s="295" t="str">
        <f>'Orçamento Sintético'!C38</f>
        <v>ATERRO MANUAL COM SOLO ARGILO-ARENOSO, COM COMPACTAÇÃO MANUAL, UTILIZANDO SOQUETE DE MADEIRA (ATERRO EXTERNO)</v>
      </c>
      <c r="D39" s="296">
        <f>'Orçamento Sintético'!G38</f>
        <v>3156.64</v>
      </c>
      <c r="E39" s="268"/>
      <c r="F39" s="265"/>
      <c r="G39" s="266"/>
      <c r="H39" s="267"/>
      <c r="I39" s="265"/>
      <c r="J39" s="266"/>
      <c r="K39" s="267"/>
      <c r="L39" s="275">
        <v>0.5</v>
      </c>
      <c r="M39" s="274">
        <v>0.5</v>
      </c>
      <c r="N39" s="267"/>
      <c r="O39" s="265"/>
      <c r="P39" s="266"/>
      <c r="Q39" s="267"/>
      <c r="R39" s="265"/>
      <c r="S39" s="266"/>
      <c r="T39" s="267"/>
      <c r="U39" s="265"/>
      <c r="V39" s="266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</row>
    <row r="40" spans="1:38" s="96" customFormat="1" ht="39.950000000000003" customHeight="1" thickBot="1" x14ac:dyDescent="0.25">
      <c r="A40" s="294" t="str">
        <f>'Orçamento Sintético'!A39</f>
        <v>6.3</v>
      </c>
      <c r="B40" s="179">
        <f>'Orçamento Sintético'!B39</f>
        <v>96995</v>
      </c>
      <c r="C40" s="295" t="str">
        <f>'Orçamento Sintético'!C39</f>
        <v>REATERRO MANUAL APILOADO COM SOQUETE (FUNDAÇÕES)</v>
      </c>
      <c r="D40" s="296">
        <f>'Orçamento Sintético'!G39</f>
        <v>141.01</v>
      </c>
      <c r="E40" s="268"/>
      <c r="F40" s="265"/>
      <c r="G40" s="266"/>
      <c r="H40" s="297">
        <v>1</v>
      </c>
      <c r="I40" s="265"/>
      <c r="J40" s="266"/>
      <c r="K40" s="267"/>
      <c r="L40" s="265"/>
      <c r="M40" s="266"/>
      <c r="N40" s="267"/>
      <c r="O40" s="265"/>
      <c r="P40" s="266"/>
      <c r="Q40" s="267"/>
      <c r="R40" s="265"/>
      <c r="S40" s="266"/>
      <c r="T40" s="267"/>
      <c r="U40" s="265"/>
      <c r="V40" s="266"/>
      <c r="W40" s="222"/>
      <c r="X40" s="222"/>
      <c r="Y40" s="222"/>
      <c r="Z40" s="222"/>
      <c r="AA40" s="222"/>
      <c r="AB40" s="222"/>
      <c r="AC40" s="222"/>
      <c r="AD40" s="222"/>
      <c r="AE40" s="222"/>
      <c r="AF40" s="222"/>
      <c r="AG40" s="222"/>
      <c r="AH40" s="222"/>
      <c r="AI40" s="222"/>
      <c r="AJ40" s="222"/>
      <c r="AK40" s="222"/>
      <c r="AL40" s="222"/>
    </row>
    <row r="41" spans="1:38" s="8" customFormat="1" ht="30" customHeight="1" thickBot="1" x14ac:dyDescent="0.25">
      <c r="A41" s="183">
        <f>'Orçamento Sintético'!A40</f>
        <v>7</v>
      </c>
      <c r="B41" s="177"/>
      <c r="C41" s="178" t="str">
        <f>'Orçamento Sintético'!C40</f>
        <v>INFRAESTRUTURA - SAPATAS NOVAS DO PRÉDIO</v>
      </c>
      <c r="D41" s="184">
        <f>D42+D45+D47+D49</f>
        <v>1426.87</v>
      </c>
      <c r="E41" s="335">
        <f>E42+E45+E47+E49</f>
        <v>1426.87</v>
      </c>
      <c r="F41" s="336"/>
      <c r="G41" s="262">
        <f>E41/$D$41</f>
        <v>1</v>
      </c>
      <c r="H41" s="333">
        <f t="shared" ref="H41" si="34">H42+H45+H47+H49</f>
        <v>0</v>
      </c>
      <c r="I41" s="334"/>
      <c r="J41" s="123">
        <f t="shared" ref="J41" si="35">H41/$D$41</f>
        <v>0</v>
      </c>
      <c r="K41" s="333">
        <f t="shared" ref="K41" si="36">K42+K45+K47+K49</f>
        <v>0</v>
      </c>
      <c r="L41" s="334"/>
      <c r="M41" s="123">
        <f t="shared" ref="M41" si="37">K41/$D$41</f>
        <v>0</v>
      </c>
      <c r="N41" s="333">
        <f t="shared" ref="N41" si="38">N42+N45+N47+N49</f>
        <v>0</v>
      </c>
      <c r="O41" s="334"/>
      <c r="P41" s="123">
        <f t="shared" ref="P41" si="39">N41/$D$41</f>
        <v>0</v>
      </c>
      <c r="Q41" s="333">
        <f t="shared" ref="Q41" si="40">Q42+Q45+Q47+Q49</f>
        <v>0</v>
      </c>
      <c r="R41" s="334"/>
      <c r="S41" s="123">
        <f t="shared" ref="S41" si="41">Q41/$D$41</f>
        <v>0</v>
      </c>
      <c r="T41" s="333">
        <f t="shared" ref="T41" si="42">T42+T45+T47+T49</f>
        <v>0</v>
      </c>
      <c r="U41" s="334"/>
      <c r="V41" s="123">
        <f t="shared" ref="V41" si="43">T41/$D$41</f>
        <v>0</v>
      </c>
      <c r="W41" s="59"/>
      <c r="X41" s="154">
        <f>E41+H41+K41+N41+T41+Q41</f>
        <v>1426.87</v>
      </c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1:38" s="8" customFormat="1" ht="30" customHeight="1" thickBot="1" x14ac:dyDescent="0.25">
      <c r="A42" s="188" t="str">
        <f>'Orçamento Sintético'!A41</f>
        <v>7.1</v>
      </c>
      <c r="B42" s="181"/>
      <c r="C42" s="182" t="str">
        <f>'Orçamento Sintético'!C41</f>
        <v>ESCAVAÇÃO MANUAL</v>
      </c>
      <c r="D42" s="189">
        <f>SUM(D43:D44)</f>
        <v>306.54000000000002</v>
      </c>
      <c r="E42" s="340">
        <f>SUM(E43:G43)*$D$43+SUM(E44:G44)*$D$44</f>
        <v>306.54000000000002</v>
      </c>
      <c r="F42" s="339"/>
      <c r="G42" s="287">
        <f>E42/$D$42</f>
        <v>1</v>
      </c>
      <c r="H42" s="333">
        <f t="shared" ref="H42" si="44">SUM(H43:J43)*$D$43+SUM(H44:J44)*$D$44</f>
        <v>0</v>
      </c>
      <c r="I42" s="334"/>
      <c r="J42" s="123">
        <f t="shared" ref="J42" si="45">H42/$D$42</f>
        <v>0</v>
      </c>
      <c r="K42" s="333">
        <f t="shared" ref="K42" si="46">SUM(K43:M43)*$D$43+SUM(K44:M44)*$D$44</f>
        <v>0</v>
      </c>
      <c r="L42" s="334"/>
      <c r="M42" s="123">
        <f t="shared" ref="M42" si="47">K42/$D$42</f>
        <v>0</v>
      </c>
      <c r="N42" s="333">
        <f t="shared" ref="N42" si="48">SUM(N43:P43)*$D$43+SUM(N44:P44)*$D$44</f>
        <v>0</v>
      </c>
      <c r="O42" s="334"/>
      <c r="P42" s="123">
        <f t="shared" ref="P42" si="49">N42/$D$42</f>
        <v>0</v>
      </c>
      <c r="Q42" s="333">
        <f t="shared" ref="Q42" si="50">SUM(Q43:S43)*$D$43+SUM(Q44:S44)*$D$44</f>
        <v>0</v>
      </c>
      <c r="R42" s="334"/>
      <c r="S42" s="123">
        <f t="shared" ref="S42" si="51">Q42/$D$42</f>
        <v>0</v>
      </c>
      <c r="T42" s="333">
        <f t="shared" ref="T42" si="52">SUM(T43:V43)*$D$43+SUM(T44:V44)*$D$44</f>
        <v>0</v>
      </c>
      <c r="U42" s="334"/>
      <c r="V42" s="123">
        <f t="shared" ref="V42" si="53">T42/$D$42</f>
        <v>0</v>
      </c>
      <c r="W42" s="59"/>
      <c r="X42" s="152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1:38" s="70" customFormat="1" ht="39.950000000000003" customHeight="1" x14ac:dyDescent="0.2">
      <c r="A43" s="185" t="str">
        <f>'Orçamento Sintético'!A42</f>
        <v>7.1.1</v>
      </c>
      <c r="B43" s="179">
        <f>'Orçamento Sintético'!B42</f>
        <v>96522</v>
      </c>
      <c r="C43" s="180" t="str">
        <f>'Orçamento Sintético'!C42</f>
        <v>ESCAVAÇÃO MANUAL PARA SAPATA, SEM PREVISÃO DE FÔRMA</v>
      </c>
      <c r="D43" s="186">
        <f>'Orçamento Sintético'!G42</f>
        <v>253.18</v>
      </c>
      <c r="E43" s="268"/>
      <c r="F43" s="265"/>
      <c r="G43" s="274">
        <v>1</v>
      </c>
      <c r="H43" s="268"/>
      <c r="I43" s="265"/>
      <c r="J43" s="266"/>
      <c r="K43" s="268"/>
      <c r="L43" s="265"/>
      <c r="M43" s="266"/>
      <c r="N43" s="268"/>
      <c r="O43" s="265"/>
      <c r="P43" s="266"/>
      <c r="Q43" s="268"/>
      <c r="R43" s="265"/>
      <c r="S43" s="266"/>
      <c r="T43" s="268"/>
      <c r="U43" s="265"/>
      <c r="V43" s="266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1:38" s="70" customFormat="1" ht="39.950000000000003" customHeight="1" thickBot="1" x14ac:dyDescent="0.25">
      <c r="A44" s="185" t="str">
        <f>'Orçamento Sintético'!A43</f>
        <v>7.1.2</v>
      </c>
      <c r="B44" s="179">
        <f>'Orçamento Sintético'!B43</f>
        <v>96619</v>
      </c>
      <c r="C44" s="180" t="str">
        <f>'Orçamento Sintético'!C43</f>
        <v>LASTRO DE CONCRETO MAGRO, APLICADO EM BLOCOS DE COROAMENTO OU SAPATAS, ESPESSURA DE 5CM</v>
      </c>
      <c r="D44" s="186">
        <f>'Orçamento Sintético'!G43</f>
        <v>53.36</v>
      </c>
      <c r="E44" s="268"/>
      <c r="F44" s="265"/>
      <c r="G44" s="274">
        <v>1</v>
      </c>
      <c r="H44" s="268"/>
      <c r="I44" s="265"/>
      <c r="J44" s="266"/>
      <c r="K44" s="268"/>
      <c r="L44" s="265"/>
      <c r="M44" s="266"/>
      <c r="N44" s="268"/>
      <c r="O44" s="265"/>
      <c r="P44" s="266"/>
      <c r="Q44" s="268"/>
      <c r="R44" s="265"/>
      <c r="S44" s="266"/>
      <c r="T44" s="268"/>
      <c r="U44" s="265"/>
      <c r="V44" s="266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1:38" s="8" customFormat="1" ht="30" customHeight="1" thickBot="1" x14ac:dyDescent="0.25">
      <c r="A45" s="188" t="str">
        <f>'Orçamento Sintético'!A44</f>
        <v>7.2</v>
      </c>
      <c r="B45" s="181"/>
      <c r="C45" s="182" t="str">
        <f>'Orçamento Sintético'!C44</f>
        <v>FÔRMAS</v>
      </c>
      <c r="D45" s="189">
        <f>D46</f>
        <v>321.51</v>
      </c>
      <c r="E45" s="340">
        <f>SUM(E46:G46)*$D$46</f>
        <v>321.51</v>
      </c>
      <c r="F45" s="339"/>
      <c r="G45" s="287">
        <f>E45/$D$45</f>
        <v>1</v>
      </c>
      <c r="H45" s="333">
        <f t="shared" ref="H45" si="54">SUM(H46:J46)*$D$46</f>
        <v>0</v>
      </c>
      <c r="I45" s="334"/>
      <c r="J45" s="123">
        <f t="shared" ref="J45" si="55">H45/$D$45</f>
        <v>0</v>
      </c>
      <c r="K45" s="333">
        <f t="shared" ref="K45" si="56">SUM(K46:M46)*$D$46</f>
        <v>0</v>
      </c>
      <c r="L45" s="334"/>
      <c r="M45" s="123">
        <f t="shared" ref="M45" si="57">K45/$D$45</f>
        <v>0</v>
      </c>
      <c r="N45" s="333">
        <f t="shared" ref="N45" si="58">SUM(N46:P46)*$D$46</f>
        <v>0</v>
      </c>
      <c r="O45" s="334"/>
      <c r="P45" s="123">
        <f t="shared" ref="P45" si="59">N45/$D$45</f>
        <v>0</v>
      </c>
      <c r="Q45" s="333">
        <f t="shared" ref="Q45" si="60">SUM(Q46:S46)*$D$46</f>
        <v>0</v>
      </c>
      <c r="R45" s="334"/>
      <c r="S45" s="123">
        <f t="shared" ref="S45" si="61">Q45/$D$45</f>
        <v>0</v>
      </c>
      <c r="T45" s="333">
        <f t="shared" ref="T45" si="62">SUM(T46:V46)*$D$46</f>
        <v>0</v>
      </c>
      <c r="U45" s="334"/>
      <c r="V45" s="123">
        <f t="shared" ref="V45" si="63">T45/$D$45</f>
        <v>0</v>
      </c>
      <c r="W45" s="59"/>
      <c r="X45" s="152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1:38" s="70" customFormat="1" ht="39.950000000000003" customHeight="1" thickBot="1" x14ac:dyDescent="0.25">
      <c r="A46" s="185" t="str">
        <f>'Orçamento Sintético'!A45</f>
        <v>7.2.1</v>
      </c>
      <c r="B46" s="179">
        <f>'Orçamento Sintético'!B45</f>
        <v>92410</v>
      </c>
      <c r="C46" s="180" t="str">
        <f>'Orçamento Sintético'!C45</f>
        <v>MONTAGEM E DESMONTAGEM DE FÔRMA DE PILARES (ARRANQUE) RETANGULARES E ESTRUTURAS SIMILARES, COM ÁREA MÉDIA DAS SEÇÕES MENOR OU IGUAL A 0,25M², PÉ DIREITO SIMPLES, EM MADEIRA SERRADA, DUAS UTILIZAÇÕES</v>
      </c>
      <c r="D46" s="186">
        <f>'Orçamento Sintético'!G45</f>
        <v>321.51</v>
      </c>
      <c r="E46" s="268"/>
      <c r="F46" s="265"/>
      <c r="G46" s="274">
        <v>1</v>
      </c>
      <c r="H46" s="268"/>
      <c r="I46" s="265"/>
      <c r="J46" s="266"/>
      <c r="K46" s="268"/>
      <c r="L46" s="265"/>
      <c r="M46" s="266"/>
      <c r="N46" s="268"/>
      <c r="O46" s="265"/>
      <c r="P46" s="266"/>
      <c r="Q46" s="268"/>
      <c r="R46" s="265"/>
      <c r="S46" s="266"/>
      <c r="T46" s="268"/>
      <c r="U46" s="265"/>
      <c r="V46" s="266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1:38" s="8" customFormat="1" ht="30" customHeight="1" thickBot="1" x14ac:dyDescent="0.25">
      <c r="A47" s="188" t="str">
        <f>'Orçamento Sintético'!A46</f>
        <v>7.3</v>
      </c>
      <c r="B47" s="181"/>
      <c r="C47" s="182" t="str">
        <f>'Orçamento Sintético'!C46</f>
        <v>ARMADURAS</v>
      </c>
      <c r="D47" s="189">
        <f>D48</f>
        <v>208.32</v>
      </c>
      <c r="E47" s="340">
        <f>SUM(E48:G48)*$D$48</f>
        <v>208.32</v>
      </c>
      <c r="F47" s="339"/>
      <c r="G47" s="287">
        <f>E47/$D$47</f>
        <v>1</v>
      </c>
      <c r="H47" s="333">
        <f t="shared" ref="H47" si="64">SUM(H48:J48)*$D$48</f>
        <v>0</v>
      </c>
      <c r="I47" s="334"/>
      <c r="J47" s="123">
        <f t="shared" ref="J47" si="65">H47/$D$47</f>
        <v>0</v>
      </c>
      <c r="K47" s="333">
        <f t="shared" ref="K47" si="66">SUM(K48:M48)*$D$48</f>
        <v>0</v>
      </c>
      <c r="L47" s="334"/>
      <c r="M47" s="123">
        <f t="shared" ref="M47" si="67">K47/$D$47</f>
        <v>0</v>
      </c>
      <c r="N47" s="333">
        <f t="shared" ref="N47" si="68">SUM(N48:P48)*$D$48</f>
        <v>0</v>
      </c>
      <c r="O47" s="334"/>
      <c r="P47" s="123">
        <f t="shared" ref="P47" si="69">N47/$D$47</f>
        <v>0</v>
      </c>
      <c r="Q47" s="333">
        <f t="shared" ref="Q47" si="70">SUM(Q48:S48)*$D$48</f>
        <v>0</v>
      </c>
      <c r="R47" s="334"/>
      <c r="S47" s="123">
        <f t="shared" ref="S47" si="71">Q47/$D$47</f>
        <v>0</v>
      </c>
      <c r="T47" s="333">
        <f t="shared" ref="T47" si="72">SUM(T48:V48)*$D$48</f>
        <v>0</v>
      </c>
      <c r="U47" s="334"/>
      <c r="V47" s="123">
        <f t="shared" ref="V47" si="73">T47/$D$47</f>
        <v>0</v>
      </c>
      <c r="W47" s="59"/>
      <c r="X47" s="152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1:38" s="70" customFormat="1" ht="39.950000000000003" customHeight="1" thickBot="1" x14ac:dyDescent="0.25">
      <c r="A48" s="185" t="str">
        <f>'Orçamento Sintético'!A47</f>
        <v>7.3.1</v>
      </c>
      <c r="B48" s="179" t="str">
        <f>'Orçamento Sintético'!B47</f>
        <v>TRE - 0006</v>
      </c>
      <c r="C48" s="180" t="str">
        <f>'Orçamento Sintético'!C47</f>
        <v>ARMAÇÃO DE BLOCO, VIGA BALDRAME OU SAPATA UTILIZANDO AÇO CA-50 OU CA-60, DIÂMETRO DE 5.0MM ATÉ 10.0MM - MONTAGEM</v>
      </c>
      <c r="D48" s="186">
        <f>'Orçamento Sintético'!G47</f>
        <v>208.32</v>
      </c>
      <c r="E48" s="268"/>
      <c r="F48" s="265"/>
      <c r="G48" s="274">
        <v>1</v>
      </c>
      <c r="H48" s="268"/>
      <c r="I48" s="265"/>
      <c r="J48" s="266"/>
      <c r="K48" s="268"/>
      <c r="L48" s="265"/>
      <c r="M48" s="266"/>
      <c r="N48" s="268"/>
      <c r="O48" s="265"/>
      <c r="P48" s="266"/>
      <c r="Q48" s="268"/>
      <c r="R48" s="265"/>
      <c r="S48" s="266"/>
      <c r="T48" s="268"/>
      <c r="U48" s="265"/>
      <c r="V48" s="266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s="8" customFormat="1" ht="30" customHeight="1" thickBot="1" x14ac:dyDescent="0.25">
      <c r="A49" s="188" t="str">
        <f>'Orçamento Sintético'!A48</f>
        <v>7.4</v>
      </c>
      <c r="B49" s="181"/>
      <c r="C49" s="182" t="str">
        <f>'Orçamento Sintético'!C48</f>
        <v>CONCRETO</v>
      </c>
      <c r="D49" s="189">
        <f>SUM(D50:D51)</f>
        <v>590.5</v>
      </c>
      <c r="E49" s="340">
        <f>SUM(E50:G50)*$D$50+SUM(E51:G51)*$D$51</f>
        <v>590.5</v>
      </c>
      <c r="F49" s="339"/>
      <c r="G49" s="287">
        <f>E49/$D$49</f>
        <v>1</v>
      </c>
      <c r="H49" s="333">
        <f t="shared" ref="H49" si="74">SUM(H50:J50)*$D$50+SUM(H51:J51)*$D$51</f>
        <v>0</v>
      </c>
      <c r="I49" s="334"/>
      <c r="J49" s="123">
        <f t="shared" ref="J49" si="75">H49/$D$49</f>
        <v>0</v>
      </c>
      <c r="K49" s="333">
        <f t="shared" ref="K49" si="76">SUM(K50:M50)*$D$50+SUM(K51:M51)*$D$51</f>
        <v>0</v>
      </c>
      <c r="L49" s="334"/>
      <c r="M49" s="123">
        <f t="shared" ref="M49" si="77">K49/$D$49</f>
        <v>0</v>
      </c>
      <c r="N49" s="333">
        <f t="shared" ref="N49" si="78">SUM(N50:P50)*$D$50+SUM(N51:P51)*$D$51</f>
        <v>0</v>
      </c>
      <c r="O49" s="334"/>
      <c r="P49" s="123">
        <f t="shared" ref="P49" si="79">N49/$D$49</f>
        <v>0</v>
      </c>
      <c r="Q49" s="333">
        <f t="shared" ref="Q49" si="80">SUM(Q50:S50)*$D$50+SUM(Q51:S51)*$D$51</f>
        <v>0</v>
      </c>
      <c r="R49" s="334"/>
      <c r="S49" s="123">
        <f t="shared" ref="S49" si="81">Q49/$D$49</f>
        <v>0</v>
      </c>
      <c r="T49" s="333">
        <f t="shared" ref="T49" si="82">SUM(T50:V50)*$D$50+SUM(T51:V51)*$D$51</f>
        <v>0</v>
      </c>
      <c r="U49" s="334"/>
      <c r="V49" s="123">
        <f t="shared" ref="V49" si="83">T49/$D$49</f>
        <v>0</v>
      </c>
      <c r="W49" s="59"/>
      <c r="X49" s="152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s="70" customFormat="1" ht="39.950000000000003" customHeight="1" x14ac:dyDescent="0.2">
      <c r="A50" s="185" t="str">
        <f>'Orçamento Sintético'!A49</f>
        <v>7.4.1</v>
      </c>
      <c r="B50" s="179" t="str">
        <f>'Orçamento Sintético'!B49</f>
        <v>TRE - 0314</v>
      </c>
      <c r="C50" s="180" t="str">
        <f>'Orçamento Sintético'!C49</f>
        <v xml:space="preserve">CONCRETAGEM DE SAPATAS, FCK 25 MPA, COM USO DE JERICA, LANÇAMENTO, ADENSAMENTO E ACABAMENTO </v>
      </c>
      <c r="D50" s="186">
        <f>'Orçamento Sintético'!G49</f>
        <v>478.14</v>
      </c>
      <c r="E50" s="268"/>
      <c r="F50" s="265"/>
      <c r="G50" s="274">
        <v>1</v>
      </c>
      <c r="H50" s="268"/>
      <c r="I50" s="265"/>
      <c r="J50" s="266"/>
      <c r="K50" s="268"/>
      <c r="L50" s="265"/>
      <c r="M50" s="266"/>
      <c r="N50" s="268"/>
      <c r="O50" s="265"/>
      <c r="P50" s="266"/>
      <c r="Q50" s="268"/>
      <c r="R50" s="265"/>
      <c r="S50" s="266"/>
      <c r="T50" s="268"/>
      <c r="U50" s="265"/>
      <c r="V50" s="266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s="70" customFormat="1" ht="39.950000000000003" customHeight="1" thickBot="1" x14ac:dyDescent="0.25">
      <c r="A51" s="185" t="str">
        <f>'Orçamento Sintético'!A50</f>
        <v>7.4.2</v>
      </c>
      <c r="B51" s="179" t="str">
        <f>'Orçamento Sintético'!B50</f>
        <v>TRE - 0315</v>
      </c>
      <c r="C51" s="180" t="str">
        <f>'Orçamento Sintético'!C50</f>
        <v>CONCRETAGEM DE BLOCOS DE COROAMENTO E VIGAS BALDRAME, FCK 25 MPA, COM USO DE JERICA, LANÇAMENTO, ADENSAMENTO E ACABAMENTO (ARRANQUE DE PILARES)</v>
      </c>
      <c r="D51" s="186">
        <f>'Orçamento Sintético'!G50</f>
        <v>112.36</v>
      </c>
      <c r="E51" s="268"/>
      <c r="F51" s="265"/>
      <c r="G51" s="274">
        <v>1</v>
      </c>
      <c r="H51" s="268"/>
      <c r="I51" s="265"/>
      <c r="J51" s="266"/>
      <c r="K51" s="268"/>
      <c r="L51" s="265"/>
      <c r="M51" s="266"/>
      <c r="N51" s="268"/>
      <c r="O51" s="265"/>
      <c r="P51" s="266"/>
      <c r="Q51" s="268"/>
      <c r="R51" s="265"/>
      <c r="S51" s="266"/>
      <c r="T51" s="268"/>
      <c r="U51" s="265"/>
      <c r="V51" s="266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s="8" customFormat="1" ht="30" customHeight="1" thickBot="1" x14ac:dyDescent="0.25">
      <c r="A52" s="183">
        <f>'Orçamento Sintético'!A51</f>
        <v>8</v>
      </c>
      <c r="B52" s="177"/>
      <c r="C52" s="178" t="str">
        <f>'Orçamento Sintético'!C51</f>
        <v>SUPRAESTRUTURA - VIGAS E LAJES DO NÍVEL 1</v>
      </c>
      <c r="D52" s="184">
        <f>D53+D57+D61</f>
        <v>65782.670000000013</v>
      </c>
      <c r="E52" s="333">
        <f>E53+E57+E61</f>
        <v>0</v>
      </c>
      <c r="F52" s="334"/>
      <c r="G52" s="123">
        <f>E52/$D52</f>
        <v>0</v>
      </c>
      <c r="H52" s="335">
        <f t="shared" ref="H52" si="84">H53+H57+H61</f>
        <v>65782.670000000013</v>
      </c>
      <c r="I52" s="336"/>
      <c r="J52" s="262">
        <f t="shared" ref="J52:J53" si="85">H52/$D52</f>
        <v>1</v>
      </c>
      <c r="K52" s="333">
        <f t="shared" ref="K52" si="86">K53+K57+K61</f>
        <v>0</v>
      </c>
      <c r="L52" s="334"/>
      <c r="M52" s="123">
        <f t="shared" ref="M52:M53" si="87">K52/$D52</f>
        <v>0</v>
      </c>
      <c r="N52" s="333">
        <f t="shared" ref="N52" si="88">N53+N57+N61</f>
        <v>0</v>
      </c>
      <c r="O52" s="334"/>
      <c r="P52" s="123">
        <f t="shared" ref="P52:P53" si="89">N52/$D52</f>
        <v>0</v>
      </c>
      <c r="Q52" s="333">
        <f t="shared" ref="Q52" si="90">Q53+Q57+Q61</f>
        <v>0</v>
      </c>
      <c r="R52" s="334"/>
      <c r="S52" s="123">
        <f t="shared" ref="S52:S53" si="91">Q52/$D52</f>
        <v>0</v>
      </c>
      <c r="T52" s="333">
        <f t="shared" ref="T52" si="92">T53+T57+T61</f>
        <v>0</v>
      </c>
      <c r="U52" s="334"/>
      <c r="V52" s="123">
        <f t="shared" ref="V52:V53" si="93">T52/$D52</f>
        <v>0</v>
      </c>
      <c r="W52" s="59"/>
      <c r="X52" s="154">
        <f>E52+H52+K52+N52+T52+Q52</f>
        <v>65782.670000000013</v>
      </c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s="8" customFormat="1" ht="30" customHeight="1" thickBot="1" x14ac:dyDescent="0.25">
      <c r="A53" s="188" t="str">
        <f>'Orçamento Sintético'!A52</f>
        <v>8.1</v>
      </c>
      <c r="B53" s="181"/>
      <c r="C53" s="182" t="str">
        <f>'Orçamento Sintético'!C52</f>
        <v>FÔRMAS</v>
      </c>
      <c r="D53" s="189">
        <f>SUM(D54:D56)</f>
        <v>31897.31</v>
      </c>
      <c r="E53" s="333">
        <f>SUM(E54:G54)*$D$54+SUM(E56:G56)*$D$56+SUM(E55:G55)*$D$55</f>
        <v>0</v>
      </c>
      <c r="F53" s="334"/>
      <c r="G53" s="123">
        <f>E53/$D53</f>
        <v>0</v>
      </c>
      <c r="H53" s="340">
        <f t="shared" ref="H53" si="94">SUM(H54:J54)*$D$54+SUM(H56:J56)*$D$56+SUM(H55:J55)*$D$55</f>
        <v>31897.31</v>
      </c>
      <c r="I53" s="339"/>
      <c r="J53" s="287">
        <f t="shared" si="85"/>
        <v>1</v>
      </c>
      <c r="K53" s="333">
        <f t="shared" ref="K53" si="95">SUM(K54:M54)*$D$54+SUM(K56:M56)*$D$56+SUM(K55:M55)*$D$55</f>
        <v>0</v>
      </c>
      <c r="L53" s="334"/>
      <c r="M53" s="123">
        <f t="shared" si="87"/>
        <v>0</v>
      </c>
      <c r="N53" s="333">
        <f t="shared" ref="N53" si="96">SUM(N54:P54)*$D$54+SUM(N56:P56)*$D$56+SUM(N55:P55)*$D$55</f>
        <v>0</v>
      </c>
      <c r="O53" s="334"/>
      <c r="P53" s="123">
        <f t="shared" si="89"/>
        <v>0</v>
      </c>
      <c r="Q53" s="333">
        <f t="shared" ref="Q53" si="97">SUM(Q54:S54)*$D$54+SUM(Q56:S56)*$D$56+SUM(Q55:S55)*$D$55</f>
        <v>0</v>
      </c>
      <c r="R53" s="334"/>
      <c r="S53" s="123">
        <f t="shared" si="91"/>
        <v>0</v>
      </c>
      <c r="T53" s="333">
        <f t="shared" ref="T53" si="98">SUM(T54:V54)*$D$54+SUM(T56:V56)*$D$56+SUM(T55:V55)*$D$55</f>
        <v>0</v>
      </c>
      <c r="U53" s="334"/>
      <c r="V53" s="123">
        <f t="shared" si="93"/>
        <v>0</v>
      </c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s="70" customFormat="1" ht="39.950000000000003" customHeight="1" x14ac:dyDescent="0.2">
      <c r="A54" s="185" t="str">
        <f>'Orçamento Sintético'!A53</f>
        <v>8.1.1</v>
      </c>
      <c r="B54" s="179">
        <f>'Orçamento Sintético'!B53</f>
        <v>92410</v>
      </c>
      <c r="C54" s="180" t="str">
        <f>'Orçamento Sintético'!C53</f>
        <v>MONTAGEM E DESMONTAGEM DE FÔRMA DE PILARES RETANGULARES E ESTRUTURAS SIMILARES, COM ÁREA MÉDIA DAS SEÇÕES MENOR OU IGUAL A 0,25M², PÉ DIREITO SIMPLES, EM MADEIRA SERRADA, DUAS UTILIZAÇÕES</v>
      </c>
      <c r="D54" s="186">
        <f>'Orçamento Sintético'!G53</f>
        <v>707.34</v>
      </c>
      <c r="E54" s="268"/>
      <c r="F54" s="265"/>
      <c r="G54" s="266"/>
      <c r="H54" s="264">
        <v>1</v>
      </c>
      <c r="I54" s="265"/>
      <c r="J54" s="266"/>
      <c r="K54" s="268"/>
      <c r="L54" s="265"/>
      <c r="M54" s="266"/>
      <c r="N54" s="268"/>
      <c r="O54" s="265"/>
      <c r="P54" s="266"/>
      <c r="Q54" s="268"/>
      <c r="R54" s="265"/>
      <c r="S54" s="266"/>
      <c r="T54" s="268"/>
      <c r="U54" s="265"/>
      <c r="V54" s="266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s="70" customFormat="1" ht="39.950000000000003" customHeight="1" x14ac:dyDescent="0.2">
      <c r="A55" s="185" t="str">
        <f>'Orçamento Sintético'!A54</f>
        <v>8.1.2</v>
      </c>
      <c r="B55" s="179">
        <f>'Orçamento Sintético'!B54</f>
        <v>92447</v>
      </c>
      <c r="C55" s="180" t="str">
        <f>'Orçamento Sintético'!C54</f>
        <v>MONTAGEM E DESMONTAGEM DE FÔRMA DE VIGAS, ESCORAMENTO COM PONTALETE DE MADEIRA, PÉ DIREITO SIMPLES, EM MADEIRA SERRADA, DUAS UTILIZAÇÕES</v>
      </c>
      <c r="D55" s="186">
        <f>'Orçamento Sintético'!G54</f>
        <v>8822.2900000000009</v>
      </c>
      <c r="E55" s="268"/>
      <c r="F55" s="265"/>
      <c r="G55" s="266"/>
      <c r="H55" s="264">
        <v>0.4</v>
      </c>
      <c r="I55" s="275">
        <v>0.6</v>
      </c>
      <c r="J55" s="266"/>
      <c r="K55" s="268"/>
      <c r="L55" s="265"/>
      <c r="M55" s="266"/>
      <c r="N55" s="268"/>
      <c r="O55" s="265"/>
      <c r="P55" s="266"/>
      <c r="Q55" s="268"/>
      <c r="R55" s="265"/>
      <c r="S55" s="266"/>
      <c r="T55" s="268"/>
      <c r="U55" s="265"/>
      <c r="V55" s="266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 s="70" customFormat="1" ht="39.950000000000003" customHeight="1" thickBot="1" x14ac:dyDescent="0.25">
      <c r="A56" s="185" t="str">
        <f>'Orçamento Sintético'!A55</f>
        <v>8.1.3</v>
      </c>
      <c r="B56" s="179">
        <f>'Orçamento Sintético'!B55</f>
        <v>92483</v>
      </c>
      <c r="C56" s="180" t="str">
        <f>'Orçamento Sintético'!C55</f>
        <v>MONTAGEM E DESMONTAGEM DE FÔRMA DE LAJE MACIÇA COM ÁREA MÉDIA MENOR OU IGUAL A 20M², PÉ DIREITO SIMPLES, EM MADEIRA SERRADA, DUAS UTILIZAÇÕES</v>
      </c>
      <c r="D56" s="186">
        <f>'Orçamento Sintético'!G55</f>
        <v>22367.68</v>
      </c>
      <c r="E56" s="268"/>
      <c r="F56" s="265"/>
      <c r="G56" s="266"/>
      <c r="H56" s="264">
        <v>0.4</v>
      </c>
      <c r="I56" s="275">
        <v>0.6</v>
      </c>
      <c r="J56" s="266"/>
      <c r="K56" s="268"/>
      <c r="L56" s="265"/>
      <c r="M56" s="266"/>
      <c r="N56" s="268"/>
      <c r="O56" s="265"/>
      <c r="P56" s="266"/>
      <c r="Q56" s="268"/>
      <c r="R56" s="265"/>
      <c r="S56" s="266"/>
      <c r="T56" s="268"/>
      <c r="U56" s="265"/>
      <c r="V56" s="266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1:38" s="8" customFormat="1" ht="30" customHeight="1" thickBot="1" x14ac:dyDescent="0.25">
      <c r="A57" s="188" t="str">
        <f>'Orçamento Sintético'!A56</f>
        <v>8.2</v>
      </c>
      <c r="B57" s="181"/>
      <c r="C57" s="182" t="str">
        <f>'Orçamento Sintético'!C56</f>
        <v>ARMADURAS</v>
      </c>
      <c r="D57" s="189">
        <f>SUM(D58:D60)</f>
        <v>17250.93</v>
      </c>
      <c r="E57" s="333">
        <f>SUM(E58:G58)*$D$58+SUM(E60:G60)*$D$60+SUM(E59:G59)*$D$59</f>
        <v>0</v>
      </c>
      <c r="F57" s="334"/>
      <c r="G57" s="123">
        <f>E57/$D57</f>
        <v>0</v>
      </c>
      <c r="H57" s="340">
        <f t="shared" ref="H57" si="99">SUM(H58:J58)*$D$58+SUM(H60:J60)*$D$60+SUM(H59:J59)*$D$59</f>
        <v>17250.93</v>
      </c>
      <c r="I57" s="339"/>
      <c r="J57" s="287">
        <f t="shared" ref="J57" si="100">H57/$D57</f>
        <v>1</v>
      </c>
      <c r="K57" s="333">
        <f t="shared" ref="K57" si="101">SUM(K58:M58)*$D$58+SUM(K60:M60)*$D$60+SUM(K59:M59)*$D$59</f>
        <v>0</v>
      </c>
      <c r="L57" s="334"/>
      <c r="M57" s="123">
        <f t="shared" ref="M57" si="102">K57/$D57</f>
        <v>0</v>
      </c>
      <c r="N57" s="333">
        <f t="shared" ref="N57" si="103">SUM(N58:P58)*$D$58+SUM(N60:P60)*$D$60+SUM(N59:P59)*$D$59</f>
        <v>0</v>
      </c>
      <c r="O57" s="334"/>
      <c r="P57" s="123">
        <f t="shared" ref="P57" si="104">N57/$D57</f>
        <v>0</v>
      </c>
      <c r="Q57" s="333">
        <f t="shared" ref="Q57" si="105">SUM(Q58:S58)*$D$58+SUM(Q60:S60)*$D$60+SUM(Q59:S59)*$D$59</f>
        <v>0</v>
      </c>
      <c r="R57" s="334"/>
      <c r="S57" s="123">
        <f t="shared" ref="S57" si="106">Q57/$D57</f>
        <v>0</v>
      </c>
      <c r="T57" s="333">
        <f t="shared" ref="T57" si="107">SUM(T58:V58)*$D$58+SUM(T60:V60)*$D$60+SUM(T59:V59)*$D$59</f>
        <v>0</v>
      </c>
      <c r="U57" s="334"/>
      <c r="V57" s="123">
        <f t="shared" ref="V57" si="108">T57/$D57</f>
        <v>0</v>
      </c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1:38" s="70" customFormat="1" ht="39.950000000000003" customHeight="1" x14ac:dyDescent="0.2">
      <c r="A58" s="185" t="str">
        <f>'Orçamento Sintético'!A57</f>
        <v>8.2.1</v>
      </c>
      <c r="B58" s="179" t="str">
        <f>'Orçamento Sintético'!B57</f>
        <v>TRE - 0003</v>
      </c>
      <c r="C58" s="180" t="str">
        <f>'Orçamento Sintético'!C57</f>
        <v>ARMAÇÃO DE PILAR OU VIGA DE ESTRUTURA CONVENCIONAL DE CONCRETO ARMADO, UTILIZANDO AÇO CA-50 OU CA-60, DIÂMETRO 5.0MM ATÉ 12.5MM - MONTAGEM (PILARES)</v>
      </c>
      <c r="D58" s="186">
        <f>'Orçamento Sintético'!G57</f>
        <v>242.35</v>
      </c>
      <c r="E58" s="268"/>
      <c r="F58" s="265"/>
      <c r="G58" s="266"/>
      <c r="H58" s="264">
        <v>0.5</v>
      </c>
      <c r="I58" s="275">
        <v>0.5</v>
      </c>
      <c r="J58" s="266"/>
      <c r="K58" s="268"/>
      <c r="L58" s="265"/>
      <c r="M58" s="266"/>
      <c r="N58" s="268"/>
      <c r="O58" s="265"/>
      <c r="P58" s="266"/>
      <c r="Q58" s="268"/>
      <c r="R58" s="265"/>
      <c r="S58" s="266"/>
      <c r="T58" s="268"/>
      <c r="U58" s="265"/>
      <c r="V58" s="266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1:38" s="70" customFormat="1" ht="39.950000000000003" customHeight="1" x14ac:dyDescent="0.2">
      <c r="A59" s="185" t="str">
        <f>'Orçamento Sintético'!A58</f>
        <v>8.2.2</v>
      </c>
      <c r="B59" s="179" t="str">
        <f>'Orçamento Sintético'!B58</f>
        <v>TRE - 0003</v>
      </c>
      <c r="C59" s="180" t="str">
        <f>'Orçamento Sintético'!C58</f>
        <v>ARMAÇÃO DE PILAR OU VIGA DE ESTRUTURA CONVENCIONAL DE CONCRETO ARMADO, UTILIZANDO AÇO CA-50 OU CA-60, DIÂMETRO 5.0MM ATÉ 12.5MM - MONTAGEM (VIGAS)</v>
      </c>
      <c r="D59" s="186">
        <f>'Orçamento Sintético'!G58</f>
        <v>4919.5600000000004</v>
      </c>
      <c r="E59" s="268"/>
      <c r="F59" s="265"/>
      <c r="G59" s="266"/>
      <c r="H59" s="264">
        <v>0.5</v>
      </c>
      <c r="I59" s="275">
        <v>0.5</v>
      </c>
      <c r="J59" s="266"/>
      <c r="K59" s="268"/>
      <c r="L59" s="265"/>
      <c r="M59" s="266"/>
      <c r="N59" s="268"/>
      <c r="O59" s="265"/>
      <c r="P59" s="266"/>
      <c r="Q59" s="268"/>
      <c r="R59" s="265"/>
      <c r="S59" s="266"/>
      <c r="T59" s="268"/>
      <c r="U59" s="265"/>
      <c r="V59" s="266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1:38" s="70" customFormat="1" ht="39.950000000000003" customHeight="1" thickBot="1" x14ac:dyDescent="0.25">
      <c r="A60" s="185" t="str">
        <f>'Orçamento Sintético'!A59</f>
        <v>8.2.3</v>
      </c>
      <c r="B60" s="179" t="str">
        <f>'Orçamento Sintético'!B59</f>
        <v>TRE - 0005</v>
      </c>
      <c r="C60" s="180" t="str">
        <f>'Orçamento Sintético'!C59</f>
        <v>ARMAÇÃO DE LAJE DE ESTRUTURA CONVENCIONAL DE CONCRETO ARMADO, UTILIZANDO AÇO CA-50 E CA-60, DIÂMETRO 5.0MM ATÉ 10.0MM - MONTAGEM</v>
      </c>
      <c r="D60" s="186">
        <f>'Orçamento Sintético'!G59</f>
        <v>12089.02</v>
      </c>
      <c r="E60" s="268"/>
      <c r="F60" s="265"/>
      <c r="G60" s="266"/>
      <c r="H60" s="264">
        <v>0.5</v>
      </c>
      <c r="I60" s="275">
        <v>0.5</v>
      </c>
      <c r="J60" s="266"/>
      <c r="K60" s="268"/>
      <c r="L60" s="265"/>
      <c r="M60" s="266"/>
      <c r="N60" s="268"/>
      <c r="O60" s="265"/>
      <c r="P60" s="266"/>
      <c r="Q60" s="268"/>
      <c r="R60" s="265"/>
      <c r="S60" s="266"/>
      <c r="T60" s="268"/>
      <c r="U60" s="265"/>
      <c r="V60" s="266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1:38" s="8" customFormat="1" ht="30" customHeight="1" thickBot="1" x14ac:dyDescent="0.25">
      <c r="A61" s="188" t="str">
        <f>'Orçamento Sintético'!A60</f>
        <v>8.3</v>
      </c>
      <c r="B61" s="181"/>
      <c r="C61" s="182" t="str">
        <f>'Orçamento Sintético'!C60</f>
        <v>CONCRETO</v>
      </c>
      <c r="D61" s="189">
        <f>SUM(D62:D67)</f>
        <v>16634.43</v>
      </c>
      <c r="E61" s="333">
        <f>SUM(E62:G62)*$D$62+SUM(E65:G65)*$D$65+SUM(E66:G66)*$D$66+SUM(E67:G67)*$D$67+SUM(E63:G63)*$D$63+SUM(E64:G64)*$D$64</f>
        <v>0</v>
      </c>
      <c r="F61" s="334"/>
      <c r="G61" s="123">
        <f>E61/$D61</f>
        <v>0</v>
      </c>
      <c r="H61" s="340">
        <f t="shared" ref="H61" si="109">SUM(H62:J62)*$D$62+SUM(H65:J65)*$D$65+SUM(H66:J66)*$D$66+SUM(H67:J67)*$D$67+SUM(H63:J63)*$D$63+SUM(H64:J64)*$D$64</f>
        <v>16634.43</v>
      </c>
      <c r="I61" s="339"/>
      <c r="J61" s="287">
        <f t="shared" ref="J61" si="110">H61/$D61</f>
        <v>1</v>
      </c>
      <c r="K61" s="333">
        <f t="shared" ref="K61" si="111">SUM(K62:M62)*$D$62+SUM(K65:M65)*$D$65+SUM(K66:M66)*$D$66+SUM(K67:M67)*$D$67+SUM(K63:M63)*$D$63+SUM(K64:M64)*$D$64</f>
        <v>0</v>
      </c>
      <c r="L61" s="334"/>
      <c r="M61" s="123">
        <f t="shared" ref="M61" si="112">K61/$D61</f>
        <v>0</v>
      </c>
      <c r="N61" s="333">
        <f t="shared" ref="N61" si="113">SUM(N62:P62)*$D$62+SUM(N65:P65)*$D$65+SUM(N66:P66)*$D$66+SUM(N67:P67)*$D$67+SUM(N63:P63)*$D$63+SUM(N64:P64)*$D$64</f>
        <v>0</v>
      </c>
      <c r="O61" s="334"/>
      <c r="P61" s="123">
        <f t="shared" ref="P61" si="114">N61/$D61</f>
        <v>0</v>
      </c>
      <c r="Q61" s="333">
        <f t="shared" ref="Q61" si="115">SUM(Q62:S62)*$D$62+SUM(Q65:S65)*$D$65+SUM(Q66:S66)*$D$66+SUM(Q67:S67)*$D$67+SUM(Q63:S63)*$D$63+SUM(Q64:S64)*$D$64</f>
        <v>0</v>
      </c>
      <c r="R61" s="334"/>
      <c r="S61" s="123">
        <f t="shared" ref="S61" si="116">Q61/$D61</f>
        <v>0</v>
      </c>
      <c r="T61" s="333">
        <f t="shared" ref="T61" si="117">SUM(T62:V62)*$D$62+SUM(T65:V65)*$D$65+SUM(T66:V66)*$D$66+SUM(T67:V67)*$D$67+SUM(T63:V63)*$D$63+SUM(T64:V64)*$D$64</f>
        <v>0</v>
      </c>
      <c r="U61" s="334"/>
      <c r="V61" s="123">
        <f t="shared" ref="V61" si="118">T61/$D61</f>
        <v>0</v>
      </c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1:38" s="70" customFormat="1" ht="39.950000000000003" customHeight="1" x14ac:dyDescent="0.2">
      <c r="A62" s="185" t="str">
        <f>'Orçamento Sintético'!A61</f>
        <v>8.3.1</v>
      </c>
      <c r="B62" s="179">
        <f>'Orçamento Sintético'!B61</f>
        <v>94965</v>
      </c>
      <c r="C62" s="180" t="str">
        <f>'Orçamento Sintético'!C61</f>
        <v>CONCRETO FCK = 25MPA, TRAÇO 1:2,3:2,7 (CIMENTO/AREIA MÉDIA/BRITA 1) - PREPARO MECÂNICO COM BETONEIRA 400L (PILARES)</v>
      </c>
      <c r="D62" s="186">
        <f>'Orçamento Sintético'!G61</f>
        <v>189.07</v>
      </c>
      <c r="E62" s="268"/>
      <c r="F62" s="265"/>
      <c r="G62" s="266"/>
      <c r="H62" s="268"/>
      <c r="I62" s="275">
        <v>1</v>
      </c>
      <c r="J62" s="266"/>
      <c r="K62" s="268"/>
      <c r="L62" s="265"/>
      <c r="M62" s="266"/>
      <c r="N62" s="268"/>
      <c r="O62" s="265"/>
      <c r="P62" s="266"/>
      <c r="Q62" s="268"/>
      <c r="R62" s="265"/>
      <c r="S62" s="266"/>
      <c r="T62" s="268"/>
      <c r="U62" s="265"/>
      <c r="V62" s="266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1:38" s="70" customFormat="1" ht="39.950000000000003" customHeight="1" x14ac:dyDescent="0.2">
      <c r="A63" s="185" t="str">
        <f>'Orçamento Sintético'!A62</f>
        <v>8.3.2</v>
      </c>
      <c r="B63" s="179">
        <f>'Orçamento Sintético'!B62</f>
        <v>92873</v>
      </c>
      <c r="C63" s="180" t="str">
        <f>'Orçamento Sintético'!C62</f>
        <v>LANÇAMENTO COM USO DE BALDES, ADENSAMENTO E ACABAMENTO DE CONCRETO EM ESTRUTURAS (PILARES)</v>
      </c>
      <c r="D63" s="186">
        <f>'Orçamento Sintético'!G62</f>
        <v>60.32</v>
      </c>
      <c r="E63" s="268"/>
      <c r="F63" s="265"/>
      <c r="G63" s="266"/>
      <c r="H63" s="268"/>
      <c r="I63" s="275">
        <v>1</v>
      </c>
      <c r="J63" s="266"/>
      <c r="K63" s="268"/>
      <c r="L63" s="265"/>
      <c r="M63" s="266"/>
      <c r="N63" s="268"/>
      <c r="O63" s="265"/>
      <c r="P63" s="266"/>
      <c r="Q63" s="268"/>
      <c r="R63" s="265"/>
      <c r="S63" s="266"/>
      <c r="T63" s="268"/>
      <c r="U63" s="265"/>
      <c r="V63" s="266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1:38" s="70" customFormat="1" ht="39.950000000000003" customHeight="1" x14ac:dyDescent="0.2">
      <c r="A64" s="185" t="str">
        <f>'Orçamento Sintético'!A63</f>
        <v>8.3.3</v>
      </c>
      <c r="B64" s="179">
        <f>'Orçamento Sintético'!B63</f>
        <v>94965</v>
      </c>
      <c r="C64" s="180" t="str">
        <f>'Orçamento Sintético'!C63</f>
        <v>CONCRETO FCK = 25MPA, TRAÇO 1:2,3:2,7 (CIMENTO/AREIA MÉDIA/BRITA 1) - PREPARO MECÂNICO COM BETONEIRA 400L (VIGAS NÍVEL 1)</v>
      </c>
      <c r="D64" s="186">
        <f>'Orçamento Sintético'!G63</f>
        <v>3800.34</v>
      </c>
      <c r="E64" s="268"/>
      <c r="F64" s="265"/>
      <c r="G64" s="266"/>
      <c r="H64" s="268"/>
      <c r="I64" s="275">
        <v>1</v>
      </c>
      <c r="J64" s="266"/>
      <c r="K64" s="268"/>
      <c r="L64" s="265"/>
      <c r="M64" s="266"/>
      <c r="N64" s="268"/>
      <c r="O64" s="265"/>
      <c r="P64" s="266"/>
      <c r="Q64" s="268"/>
      <c r="R64" s="265"/>
      <c r="S64" s="266"/>
      <c r="T64" s="268"/>
      <c r="U64" s="265"/>
      <c r="V64" s="266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s="70" customFormat="1" ht="39.950000000000003" customHeight="1" x14ac:dyDescent="0.2">
      <c r="A65" s="185" t="str">
        <f>'Orçamento Sintético'!A64</f>
        <v>8.3.4</v>
      </c>
      <c r="B65" s="179">
        <f>'Orçamento Sintético'!B64</f>
        <v>92873</v>
      </c>
      <c r="C65" s="180" t="str">
        <f>'Orçamento Sintético'!C64</f>
        <v>LANÇAMENTO COM USO DE BALDES, ADENSAMENTO E ACABAMENTO DE CONCRETO EM ESTRUTURAS (VIGAS NÍVEL 1)</v>
      </c>
      <c r="D65" s="186">
        <f>'Orçamento Sintético'!G64</f>
        <v>1212.43</v>
      </c>
      <c r="E65" s="268"/>
      <c r="F65" s="265"/>
      <c r="G65" s="266"/>
      <c r="H65" s="268"/>
      <c r="I65" s="275">
        <v>1</v>
      </c>
      <c r="J65" s="266"/>
      <c r="K65" s="268"/>
      <c r="L65" s="265"/>
      <c r="M65" s="266"/>
      <c r="N65" s="268"/>
      <c r="O65" s="265"/>
      <c r="P65" s="266"/>
      <c r="Q65" s="268"/>
      <c r="R65" s="265"/>
      <c r="S65" s="266"/>
      <c r="T65" s="268"/>
      <c r="U65" s="265"/>
      <c r="V65" s="266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s="70" customFormat="1" ht="39.950000000000003" customHeight="1" x14ac:dyDescent="0.2">
      <c r="A66" s="185" t="str">
        <f>'Orçamento Sintético'!A65</f>
        <v>8.3.5</v>
      </c>
      <c r="B66" s="179">
        <f>'Orçamento Sintético'!B65</f>
        <v>94965</v>
      </c>
      <c r="C66" s="180" t="str">
        <f>'Orçamento Sintético'!C65</f>
        <v>CONCRETO FCK = 25MPA, TRAÇO 1:2,3:2,7 (CIMENTO/AREIA MÉDIA/BRITA 1) - PREPARO MECÂNICO COM BETONEIRA 400L (LAJES NÍVEL 1)</v>
      </c>
      <c r="D66" s="186">
        <f>'Orçamento Sintético'!G65</f>
        <v>8621.68</v>
      </c>
      <c r="E66" s="268"/>
      <c r="F66" s="265"/>
      <c r="G66" s="266"/>
      <c r="H66" s="268"/>
      <c r="I66" s="275">
        <v>1</v>
      </c>
      <c r="J66" s="266"/>
      <c r="K66" s="268"/>
      <c r="L66" s="265"/>
      <c r="M66" s="266"/>
      <c r="N66" s="268"/>
      <c r="O66" s="265"/>
      <c r="P66" s="266"/>
      <c r="Q66" s="268"/>
      <c r="R66" s="265"/>
      <c r="S66" s="266"/>
      <c r="T66" s="268"/>
      <c r="U66" s="265"/>
      <c r="V66" s="266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s="70" customFormat="1" ht="39.950000000000003" customHeight="1" thickBot="1" x14ac:dyDescent="0.25">
      <c r="A67" s="185" t="str">
        <f>'Orçamento Sintético'!A66</f>
        <v>8.3.6</v>
      </c>
      <c r="B67" s="179">
        <f>'Orçamento Sintético'!B66</f>
        <v>92873</v>
      </c>
      <c r="C67" s="180" t="str">
        <f>'Orçamento Sintético'!C66</f>
        <v>LANÇAMENTO COM USO DE BALDES, ADENSAMENTO E ACABAMENTO DE CONCRETO EM ESTRUTURAS (LAJES NÍVEL 1)</v>
      </c>
      <c r="D67" s="186">
        <f>'Orçamento Sintético'!G66</f>
        <v>2750.59</v>
      </c>
      <c r="E67" s="268"/>
      <c r="F67" s="265"/>
      <c r="G67" s="266"/>
      <c r="H67" s="268"/>
      <c r="I67" s="275">
        <v>1</v>
      </c>
      <c r="J67" s="266"/>
      <c r="K67" s="268"/>
      <c r="L67" s="265"/>
      <c r="M67" s="266"/>
      <c r="N67" s="268"/>
      <c r="O67" s="265"/>
      <c r="P67" s="266"/>
      <c r="Q67" s="268"/>
      <c r="R67" s="265"/>
      <c r="S67" s="266"/>
      <c r="T67" s="268"/>
      <c r="U67" s="265"/>
      <c r="V67" s="266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s="8" customFormat="1" ht="30" customHeight="1" thickBot="1" x14ac:dyDescent="0.25">
      <c r="A68" s="183">
        <f>'Orçamento Sintético'!A67</f>
        <v>9</v>
      </c>
      <c r="B68" s="177"/>
      <c r="C68" s="178" t="str">
        <f>'Orçamento Sintético'!C67</f>
        <v>SUPRAESTRUTURA - ABRIGO DA CAIXA D'ÁGUA E DEPÓSITO SUPERIOR (NÍVEIS 2 E 3)</v>
      </c>
      <c r="D68" s="184">
        <f>D69+D73+D77+D80+D83</f>
        <v>10430.74</v>
      </c>
      <c r="E68" s="333">
        <f>E69+E73+E77+E80+E83</f>
        <v>0</v>
      </c>
      <c r="F68" s="334"/>
      <c r="G68" s="123">
        <f>E68/$D$68</f>
        <v>0</v>
      </c>
      <c r="H68" s="333">
        <f t="shared" ref="H68" si="119">H69+H73+H77+H80+H83</f>
        <v>0</v>
      </c>
      <c r="I68" s="334"/>
      <c r="J68" s="123">
        <f t="shared" ref="J68" si="120">H68/$D$68</f>
        <v>0</v>
      </c>
      <c r="K68" s="335">
        <f t="shared" ref="K68" si="121">K69+K73+K77+K80+K83</f>
        <v>10430.74</v>
      </c>
      <c r="L68" s="336"/>
      <c r="M68" s="262">
        <f t="shared" ref="M68" si="122">K68/$D$68</f>
        <v>1</v>
      </c>
      <c r="N68" s="333">
        <f t="shared" ref="N68" si="123">N69+N73+N77+N80+N83</f>
        <v>0</v>
      </c>
      <c r="O68" s="334"/>
      <c r="P68" s="123">
        <f t="shared" ref="P68" si="124">N68/$D$68</f>
        <v>0</v>
      </c>
      <c r="Q68" s="333">
        <f t="shared" ref="Q68" si="125">Q69+Q73+Q77+Q80+Q83</f>
        <v>0</v>
      </c>
      <c r="R68" s="334"/>
      <c r="S68" s="123">
        <f t="shared" ref="S68" si="126">Q68/$D$68</f>
        <v>0</v>
      </c>
      <c r="T68" s="333">
        <f t="shared" ref="T68" si="127">T69+T73+T77+T80+T83</f>
        <v>0</v>
      </c>
      <c r="U68" s="334"/>
      <c r="V68" s="123">
        <f t="shared" ref="V68" si="128">T68/$D$68</f>
        <v>0</v>
      </c>
      <c r="W68" s="59"/>
      <c r="X68" s="154">
        <f>E68+H68+K68+N68+T68+Q68</f>
        <v>10430.74</v>
      </c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s="8" customFormat="1" ht="30" customHeight="1" thickBot="1" x14ac:dyDescent="0.25">
      <c r="A69" s="188" t="str">
        <f>'Orçamento Sintético'!A68</f>
        <v>9.1</v>
      </c>
      <c r="B69" s="181"/>
      <c r="C69" s="182" t="str">
        <f>'Orçamento Sintético'!C68</f>
        <v>FÔRMAS</v>
      </c>
      <c r="D69" s="189">
        <f>SUM(D70:D72)</f>
        <v>5366.4400000000005</v>
      </c>
      <c r="E69" s="333">
        <f>SUM(E70:G70)*$D$70+SUM(E71:G71)*$D$71+SUM(E72:G72)*$D$72</f>
        <v>0</v>
      </c>
      <c r="F69" s="334"/>
      <c r="G69" s="123">
        <f>E69/$D$69</f>
        <v>0</v>
      </c>
      <c r="H69" s="333">
        <f t="shared" ref="H69" si="129">SUM(H70:J70)*$D$70+SUM(H71:J71)*$D$71+SUM(H72:J72)*$D$72</f>
        <v>0</v>
      </c>
      <c r="I69" s="334"/>
      <c r="J69" s="123">
        <f t="shared" ref="J69" si="130">H69/$D$69</f>
        <v>0</v>
      </c>
      <c r="K69" s="340">
        <f t="shared" ref="K69" si="131">SUM(K70:M70)*$D$70+SUM(K71:M71)*$D$71+SUM(K72:M72)*$D$72</f>
        <v>5366.4400000000005</v>
      </c>
      <c r="L69" s="339"/>
      <c r="M69" s="287">
        <f t="shared" ref="M69" si="132">K69/$D$69</f>
        <v>1</v>
      </c>
      <c r="N69" s="333">
        <f t="shared" ref="N69" si="133">SUM(N70:P70)*$D$70+SUM(N71:P71)*$D$71+SUM(N72:P72)*$D$72</f>
        <v>0</v>
      </c>
      <c r="O69" s="334"/>
      <c r="P69" s="123">
        <f t="shared" ref="P69" si="134">N69/$D$69</f>
        <v>0</v>
      </c>
      <c r="Q69" s="333">
        <f t="shared" ref="Q69" si="135">SUM(Q70:S70)*$D$70+SUM(Q71:S71)*$D$71+SUM(Q72:S72)*$D$72</f>
        <v>0</v>
      </c>
      <c r="R69" s="334"/>
      <c r="S69" s="123">
        <f t="shared" ref="S69" si="136">Q69/$D$69</f>
        <v>0</v>
      </c>
      <c r="T69" s="333">
        <f t="shared" ref="T69" si="137">SUM(T70:V70)*$D$70+SUM(T71:V71)*$D$71+SUM(T72:V72)*$D$72</f>
        <v>0</v>
      </c>
      <c r="U69" s="334"/>
      <c r="V69" s="123">
        <f t="shared" ref="V69" si="138">T69/$D$69</f>
        <v>0</v>
      </c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s="6" customFormat="1" ht="60" customHeight="1" x14ac:dyDescent="0.2">
      <c r="A70" s="185" t="str">
        <f>'Orçamento Sintético'!A69</f>
        <v>9.1.1</v>
      </c>
      <c r="B70" s="179">
        <f>'Orçamento Sintético'!B69</f>
        <v>92410</v>
      </c>
      <c r="C70" s="180" t="str">
        <f>'Orçamento Sintético'!C69</f>
        <v>MONTAGEM E DESMONTAGEM DE FÔRMA DE PILARES RETANGULARES E ESTRUTURAS SIMILARES, COM ÁREA MÉDIA DAS SEÇÕES MENOR OU IGUAL A 0,25M², PÉ DIREITO SIMPLES, EM MADEIRA SERRADA, DUAS UTILIZAÇÕES</v>
      </c>
      <c r="D70" s="186">
        <f>'Orçamento Sintético'!G69</f>
        <v>1527.7</v>
      </c>
      <c r="E70" s="268"/>
      <c r="F70" s="265"/>
      <c r="G70" s="266"/>
      <c r="H70" s="268"/>
      <c r="I70" s="265"/>
      <c r="J70" s="266"/>
      <c r="K70" s="264">
        <v>1</v>
      </c>
      <c r="L70" s="265"/>
      <c r="M70" s="266"/>
      <c r="N70" s="268"/>
      <c r="O70" s="265"/>
      <c r="P70" s="266"/>
      <c r="Q70" s="268"/>
      <c r="R70" s="265"/>
      <c r="S70" s="266"/>
      <c r="T70" s="268"/>
      <c r="U70" s="265"/>
      <c r="V70" s="266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s="6" customFormat="1" ht="39.950000000000003" customHeight="1" x14ac:dyDescent="0.2">
      <c r="A71" s="185" t="str">
        <f>'Orçamento Sintético'!A70</f>
        <v>9.1.2</v>
      </c>
      <c r="B71" s="179">
        <f>'Orçamento Sintético'!B70</f>
        <v>92447</v>
      </c>
      <c r="C71" s="180" t="str">
        <f>'Orçamento Sintético'!C70</f>
        <v>MONTAGEM E DESMONTAGEM DE FÔRMA DE VIGAS, ESCORAMENTO COM PONTALETE DE MADEIRA, PÉ DIREITO SIMPLES, EM MADEIRA SERRADA, DUAS UTILIZAÇÕES</v>
      </c>
      <c r="D71" s="186">
        <f>'Orçamento Sintético'!G70</f>
        <v>2492.0500000000002</v>
      </c>
      <c r="E71" s="268"/>
      <c r="F71" s="265"/>
      <c r="G71" s="266"/>
      <c r="H71" s="268"/>
      <c r="I71" s="265"/>
      <c r="J71" s="266"/>
      <c r="K71" s="264">
        <v>1</v>
      </c>
      <c r="L71" s="265"/>
      <c r="M71" s="266"/>
      <c r="N71" s="268"/>
      <c r="O71" s="265"/>
      <c r="P71" s="266"/>
      <c r="Q71" s="268"/>
      <c r="R71" s="265"/>
      <c r="S71" s="266"/>
      <c r="T71" s="268"/>
      <c r="U71" s="265"/>
      <c r="V71" s="266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s="6" customFormat="1" ht="39.950000000000003" customHeight="1" thickBot="1" x14ac:dyDescent="0.25">
      <c r="A72" s="185" t="str">
        <f>'Orçamento Sintético'!A71</f>
        <v>9.1.3</v>
      </c>
      <c r="B72" s="179">
        <f>'Orçamento Sintético'!B71</f>
        <v>92483</v>
      </c>
      <c r="C72" s="180" t="str">
        <f>'Orçamento Sintético'!C71</f>
        <v>MONTAGEM E DESMONTAGEM DE FÔRMA DE LAJE MACIÇA COM ÁREA MÉDIA MENOR OU IGUAL A 20M², PÉ DIREITO SIMPLES, EM MADEIRA SERRADA, DUAS UTILIZAÇÕES</v>
      </c>
      <c r="D72" s="186">
        <f>'Orçamento Sintético'!G71</f>
        <v>1346.69</v>
      </c>
      <c r="E72" s="268"/>
      <c r="F72" s="265"/>
      <c r="G72" s="266"/>
      <c r="H72" s="268"/>
      <c r="I72" s="265"/>
      <c r="J72" s="266"/>
      <c r="K72" s="268"/>
      <c r="L72" s="275">
        <v>1</v>
      </c>
      <c r="M72" s="266"/>
      <c r="N72" s="268"/>
      <c r="O72" s="265"/>
      <c r="P72" s="266"/>
      <c r="Q72" s="268"/>
      <c r="R72" s="265"/>
      <c r="S72" s="266"/>
      <c r="T72" s="268"/>
      <c r="U72" s="265"/>
      <c r="V72" s="266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s="8" customFormat="1" ht="30" customHeight="1" thickBot="1" x14ac:dyDescent="0.25">
      <c r="A73" s="188" t="str">
        <f>'Orçamento Sintético'!A72</f>
        <v>9.2</v>
      </c>
      <c r="B73" s="181"/>
      <c r="C73" s="182" t="str">
        <f>'Orçamento Sintético'!C72</f>
        <v>ARMADURAS</v>
      </c>
      <c r="D73" s="189">
        <f>SUM(D74:D76)</f>
        <v>2539.23</v>
      </c>
      <c r="E73" s="333">
        <f>SUM(E74:G74)*$D$74+SUM(E75:G75)*$D$75+SUM(E76:G76)*$D$76</f>
        <v>0</v>
      </c>
      <c r="F73" s="334"/>
      <c r="G73" s="123">
        <f>E73/$D$73</f>
        <v>0</v>
      </c>
      <c r="H73" s="333">
        <f t="shared" ref="H73" si="139">SUM(H74:J74)*$D$74+SUM(H75:J75)*$D$75+SUM(H76:J76)*$D$76</f>
        <v>0</v>
      </c>
      <c r="I73" s="334"/>
      <c r="J73" s="123">
        <f t="shared" ref="J73" si="140">H73/$D$73</f>
        <v>0</v>
      </c>
      <c r="K73" s="340">
        <f t="shared" ref="K73" si="141">SUM(K74:M74)*$D$74+SUM(K75:M75)*$D$75+SUM(K76:M76)*$D$76</f>
        <v>2539.23</v>
      </c>
      <c r="L73" s="339"/>
      <c r="M73" s="287">
        <f t="shared" ref="M73" si="142">K73/$D$73</f>
        <v>1</v>
      </c>
      <c r="N73" s="333">
        <f t="shared" ref="N73" si="143">SUM(N74:P74)*$D$74+SUM(N75:P75)*$D$75+SUM(N76:P76)*$D$76</f>
        <v>0</v>
      </c>
      <c r="O73" s="334"/>
      <c r="P73" s="123">
        <f t="shared" ref="P73" si="144">N73/$D$73</f>
        <v>0</v>
      </c>
      <c r="Q73" s="333">
        <f t="shared" ref="Q73" si="145">SUM(Q74:S74)*$D$74+SUM(Q75:S75)*$D$75+SUM(Q76:S76)*$D$76</f>
        <v>0</v>
      </c>
      <c r="R73" s="334"/>
      <c r="S73" s="123">
        <f t="shared" ref="S73" si="146">Q73/$D$73</f>
        <v>0</v>
      </c>
      <c r="T73" s="333">
        <f t="shared" ref="T73" si="147">SUM(T74:V74)*$D$74+SUM(T75:V75)*$D$75+SUM(T76:V76)*$D$76</f>
        <v>0</v>
      </c>
      <c r="U73" s="334"/>
      <c r="V73" s="123">
        <f t="shared" ref="V73" si="148">T73/$D$73</f>
        <v>0</v>
      </c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s="6" customFormat="1" ht="39.950000000000003" customHeight="1" x14ac:dyDescent="0.2">
      <c r="A74" s="185" t="str">
        <f>'Orçamento Sintético'!A73</f>
        <v>9.2.1</v>
      </c>
      <c r="B74" s="179" t="str">
        <f>'Orçamento Sintético'!B73</f>
        <v>TRE - 0003</v>
      </c>
      <c r="C74" s="180" t="str">
        <f>'Orçamento Sintético'!C73</f>
        <v>ARMAÇÃO DE PILAR OU VIGA DE ESTRUTURA CONVENCIONAL DE CONCRETO ARMADO, UTILIZANDO AÇO CA-50 OU CA-60, DIÂMETRO 5.0MM ATÉ 12.5MM - MONTAGEM (PILARES)</v>
      </c>
      <c r="D74" s="186">
        <f>'Orçamento Sintético'!G73</f>
        <v>499.39</v>
      </c>
      <c r="E74" s="268"/>
      <c r="F74" s="265"/>
      <c r="G74" s="266"/>
      <c r="H74" s="268"/>
      <c r="I74" s="265"/>
      <c r="J74" s="266"/>
      <c r="K74" s="264">
        <v>1</v>
      </c>
      <c r="L74" s="265"/>
      <c r="M74" s="266"/>
      <c r="N74" s="268"/>
      <c r="O74" s="265"/>
      <c r="P74" s="266"/>
      <c r="Q74" s="268"/>
      <c r="R74" s="265"/>
      <c r="S74" s="266"/>
      <c r="T74" s="268"/>
      <c r="U74" s="265"/>
      <c r="V74" s="266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s="6" customFormat="1" ht="39.950000000000003" customHeight="1" x14ac:dyDescent="0.2">
      <c r="A75" s="185" t="str">
        <f>'Orçamento Sintético'!A74</f>
        <v>9.2.2</v>
      </c>
      <c r="B75" s="179" t="str">
        <f>'Orçamento Sintético'!B74</f>
        <v>TRE - 0003</v>
      </c>
      <c r="C75" s="180" t="str">
        <f>'Orçamento Sintético'!C74</f>
        <v>ARMAÇÃO DE PILAR OU VIGA DE ESTRUTURA CONVENCIONAL DE CONCRETO ARMADO, UTILIZANDO AÇO CA-50 OU CA-60, DIÂMETRO 5.0MM ATÉ 12.5MM - MONTAGEM (VIGAS)</v>
      </c>
      <c r="D75" s="186">
        <f>'Orçamento Sintético'!G74</f>
        <v>1222.77</v>
      </c>
      <c r="E75" s="268"/>
      <c r="F75" s="265"/>
      <c r="G75" s="266"/>
      <c r="H75" s="268"/>
      <c r="I75" s="265"/>
      <c r="J75" s="266"/>
      <c r="K75" s="264">
        <v>1</v>
      </c>
      <c r="L75" s="265"/>
      <c r="M75" s="266"/>
      <c r="N75" s="268"/>
      <c r="O75" s="265"/>
      <c r="P75" s="266"/>
      <c r="Q75" s="268"/>
      <c r="R75" s="265"/>
      <c r="S75" s="266"/>
      <c r="T75" s="268"/>
      <c r="U75" s="265"/>
      <c r="V75" s="266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s="6" customFormat="1" ht="39.950000000000003" customHeight="1" thickBot="1" x14ac:dyDescent="0.25">
      <c r="A76" s="185" t="str">
        <f>'Orçamento Sintético'!A75</f>
        <v>9.2.3</v>
      </c>
      <c r="B76" s="179" t="str">
        <f>'Orçamento Sintético'!B75</f>
        <v>TRE - 0005</v>
      </c>
      <c r="C76" s="180" t="str">
        <f>'Orçamento Sintético'!C75</f>
        <v>ARMAÇÃO DE LAJE DE ESTRUTURA CONVENCIONAL DE CONCRETO ARMADO, UTILIZANDO AÇO CA-50 E CA-60, DIÂMETRO 5.0MM ATÉ 10.0MM - MONTAGEM</v>
      </c>
      <c r="D76" s="186">
        <f>'Orçamento Sintético'!G75</f>
        <v>817.07</v>
      </c>
      <c r="E76" s="268"/>
      <c r="F76" s="265"/>
      <c r="G76" s="266"/>
      <c r="H76" s="268"/>
      <c r="I76" s="265"/>
      <c r="J76" s="266"/>
      <c r="K76" s="268"/>
      <c r="L76" s="275">
        <v>1</v>
      </c>
      <c r="M76" s="266"/>
      <c r="N76" s="268"/>
      <c r="O76" s="265"/>
      <c r="P76" s="266"/>
      <c r="Q76" s="268"/>
      <c r="R76" s="265"/>
      <c r="S76" s="266"/>
      <c r="T76" s="268"/>
      <c r="U76" s="265"/>
      <c r="V76" s="266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s="8" customFormat="1" ht="30" customHeight="1" thickBot="1" x14ac:dyDescent="0.25">
      <c r="A77" s="188" t="str">
        <f>'Orçamento Sintético'!A76</f>
        <v>9.3</v>
      </c>
      <c r="B77" s="181"/>
      <c r="C77" s="182" t="str">
        <f>'Orçamento Sintético'!C76</f>
        <v>CONCRETO DE PILARES</v>
      </c>
      <c r="D77" s="189">
        <f>SUM(D78:D79)</f>
        <v>511.24</v>
      </c>
      <c r="E77" s="333">
        <f>SUM(E78:G78)*$D$78+SUM(E79:G79)*$D$79</f>
        <v>0</v>
      </c>
      <c r="F77" s="334"/>
      <c r="G77" s="123">
        <f>E77/$D$77</f>
        <v>0</v>
      </c>
      <c r="H77" s="333">
        <f t="shared" ref="H77" si="149">SUM(H78:J78)*$D$78+SUM(H79:J79)*$D$79</f>
        <v>0</v>
      </c>
      <c r="I77" s="334"/>
      <c r="J77" s="123">
        <f t="shared" ref="J77" si="150">H77/$D$77</f>
        <v>0</v>
      </c>
      <c r="K77" s="340">
        <f t="shared" ref="K77" si="151">SUM(K78:M78)*$D$78+SUM(K79:M79)*$D$79</f>
        <v>511.24</v>
      </c>
      <c r="L77" s="339"/>
      <c r="M77" s="287">
        <f t="shared" ref="M77" si="152">K77/$D$77</f>
        <v>1</v>
      </c>
      <c r="N77" s="333">
        <f t="shared" ref="N77" si="153">SUM(N78:P78)*$D$78+SUM(N79:P79)*$D$79</f>
        <v>0</v>
      </c>
      <c r="O77" s="334"/>
      <c r="P77" s="123">
        <f t="shared" ref="P77" si="154">N77/$D$77</f>
        <v>0</v>
      </c>
      <c r="Q77" s="333">
        <f t="shared" ref="Q77" si="155">SUM(Q78:S78)*$D$78+SUM(Q79:S79)*$D$79</f>
        <v>0</v>
      </c>
      <c r="R77" s="334"/>
      <c r="S77" s="123">
        <f t="shared" ref="S77" si="156">Q77/$D$77</f>
        <v>0</v>
      </c>
      <c r="T77" s="333">
        <f t="shared" ref="T77" si="157">SUM(T78:V78)*$D$78+SUM(T79:V79)*$D$79</f>
        <v>0</v>
      </c>
      <c r="U77" s="334"/>
      <c r="V77" s="123">
        <f t="shared" ref="V77" si="158">T77/$D$77</f>
        <v>0</v>
      </c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</row>
    <row r="78" spans="1:38" s="6" customFormat="1" ht="39.950000000000003" customHeight="1" x14ac:dyDescent="0.2">
      <c r="A78" s="185" t="str">
        <f>'Orçamento Sintético'!A77</f>
        <v>9.3.1</v>
      </c>
      <c r="B78" s="179">
        <f>'Orçamento Sintético'!B77</f>
        <v>94965</v>
      </c>
      <c r="C78" s="180" t="str">
        <f>'Orçamento Sintético'!C77</f>
        <v>CONCRETO FCK = 25MPA, TRAÇO 1:2,3:2,7 (CIMENTO/AREIA MÉDIA/BRITA 1) - PREPARO MECÂNICO COM BETONEIRA 400L (PILARES)</v>
      </c>
      <c r="D78" s="186">
        <f>'Orçamento Sintético'!G77</f>
        <v>387.59</v>
      </c>
      <c r="E78" s="268"/>
      <c r="F78" s="265"/>
      <c r="G78" s="266"/>
      <c r="H78" s="268"/>
      <c r="I78" s="265"/>
      <c r="J78" s="266"/>
      <c r="K78" s="264">
        <v>1</v>
      </c>
      <c r="L78" s="265"/>
      <c r="M78" s="266"/>
      <c r="N78" s="268"/>
      <c r="O78" s="265"/>
      <c r="P78" s="266"/>
      <c r="Q78" s="268"/>
      <c r="R78" s="265"/>
      <c r="S78" s="266"/>
      <c r="T78" s="268"/>
      <c r="U78" s="265"/>
      <c r="V78" s="266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</row>
    <row r="79" spans="1:38" s="6" customFormat="1" ht="39.950000000000003" customHeight="1" thickBot="1" x14ac:dyDescent="0.25">
      <c r="A79" s="185" t="str">
        <f>'Orçamento Sintético'!A78</f>
        <v>9.3.2</v>
      </c>
      <c r="B79" s="179">
        <f>'Orçamento Sintético'!B78</f>
        <v>92873</v>
      </c>
      <c r="C79" s="180" t="str">
        <f>'Orçamento Sintético'!C78</f>
        <v>LANÇAMENTO COM USO DE BALDES, ADENSAMENTO E ACABAMENTO DE CONCRETO EM ESTRUTURAS (PILARES)</v>
      </c>
      <c r="D79" s="186">
        <f>'Orçamento Sintético'!G78</f>
        <v>123.65</v>
      </c>
      <c r="E79" s="268"/>
      <c r="F79" s="265"/>
      <c r="G79" s="266"/>
      <c r="H79" s="268"/>
      <c r="I79" s="265"/>
      <c r="J79" s="266"/>
      <c r="K79" s="264">
        <v>1</v>
      </c>
      <c r="L79" s="265"/>
      <c r="M79" s="266"/>
      <c r="N79" s="268"/>
      <c r="O79" s="265"/>
      <c r="P79" s="266"/>
      <c r="Q79" s="268"/>
      <c r="R79" s="265"/>
      <c r="S79" s="266"/>
      <c r="T79" s="268"/>
      <c r="U79" s="265"/>
      <c r="V79" s="266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</row>
    <row r="80" spans="1:38" s="8" customFormat="1" ht="30" customHeight="1" thickBot="1" x14ac:dyDescent="0.25">
      <c r="A80" s="188" t="str">
        <f>'Orçamento Sintético'!A79</f>
        <v>9.4</v>
      </c>
      <c r="B80" s="181"/>
      <c r="C80" s="182" t="str">
        <f>'Orçamento Sintético'!C79</f>
        <v>CONCRETO DE VIGAS</v>
      </c>
      <c r="D80" s="189">
        <f>SUM(D81:D82)</f>
        <v>1246.96</v>
      </c>
      <c r="E80" s="333">
        <f>SUM(E81:G81)*$D$81+SUM(E82:G82)*$D$82</f>
        <v>0</v>
      </c>
      <c r="F80" s="334"/>
      <c r="G80" s="123">
        <f>E80/$D$80</f>
        <v>0</v>
      </c>
      <c r="H80" s="333">
        <f t="shared" ref="H80" si="159">SUM(H81:J81)*$D$81+SUM(H82:J82)*$D$82</f>
        <v>0</v>
      </c>
      <c r="I80" s="334"/>
      <c r="J80" s="123">
        <f t="shared" ref="J80" si="160">H80/$D$80</f>
        <v>0</v>
      </c>
      <c r="K80" s="340">
        <f t="shared" ref="K80" si="161">SUM(K81:M81)*$D$81+SUM(K82:M82)*$D$82</f>
        <v>1246.96</v>
      </c>
      <c r="L80" s="339"/>
      <c r="M80" s="287">
        <f t="shared" ref="M80" si="162">K80/$D$80</f>
        <v>1</v>
      </c>
      <c r="N80" s="333">
        <f t="shared" ref="N80" si="163">SUM(N81:P81)*$D$81+SUM(N82:P82)*$D$82</f>
        <v>0</v>
      </c>
      <c r="O80" s="334"/>
      <c r="P80" s="123">
        <f t="shared" ref="P80" si="164">N80/$D$80</f>
        <v>0</v>
      </c>
      <c r="Q80" s="333">
        <f t="shared" ref="Q80" si="165">SUM(Q81:S81)*$D$81+SUM(Q82:S82)*$D$82</f>
        <v>0</v>
      </c>
      <c r="R80" s="334"/>
      <c r="S80" s="123">
        <f t="shared" ref="S80" si="166">Q80/$D$80</f>
        <v>0</v>
      </c>
      <c r="T80" s="333">
        <f t="shared" ref="T80" si="167">SUM(T81:V81)*$D$81+SUM(T82:V82)*$D$82</f>
        <v>0</v>
      </c>
      <c r="U80" s="334"/>
      <c r="V80" s="123">
        <f t="shared" ref="V80" si="168">T80/$D$80</f>
        <v>0</v>
      </c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</row>
    <row r="81" spans="1:38" s="6" customFormat="1" ht="39.950000000000003" customHeight="1" x14ac:dyDescent="0.2">
      <c r="A81" s="185" t="str">
        <f>'Orçamento Sintético'!A80</f>
        <v>9.4.1</v>
      </c>
      <c r="B81" s="179">
        <f>'Orçamento Sintético'!B80</f>
        <v>94965</v>
      </c>
      <c r="C81" s="180" t="str">
        <f>'Orçamento Sintético'!C80</f>
        <v>CONCRETO FCK = 25MPA, TRAÇO 1:2,3:2,7 (CIMENTO/AREIA MÉDIA/BRITA 1) - PREPARO MECÂNICO COM BETONEIRA 400L (VIGAS)</v>
      </c>
      <c r="D81" s="186">
        <f>'Orçamento Sintético'!G80</f>
        <v>945.36</v>
      </c>
      <c r="E81" s="268"/>
      <c r="F81" s="265"/>
      <c r="G81" s="266"/>
      <c r="H81" s="268"/>
      <c r="I81" s="265"/>
      <c r="J81" s="266"/>
      <c r="K81" s="268"/>
      <c r="L81" s="275">
        <v>1</v>
      </c>
      <c r="M81" s="266"/>
      <c r="N81" s="268"/>
      <c r="O81" s="265"/>
      <c r="P81" s="266"/>
      <c r="Q81" s="268"/>
      <c r="R81" s="265"/>
      <c r="S81" s="266"/>
      <c r="T81" s="268"/>
      <c r="U81" s="265"/>
      <c r="V81" s="266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</row>
    <row r="82" spans="1:38" s="6" customFormat="1" ht="39.950000000000003" customHeight="1" thickBot="1" x14ac:dyDescent="0.25">
      <c r="A82" s="185" t="str">
        <f>'Orçamento Sintético'!A81</f>
        <v>9.4.2</v>
      </c>
      <c r="B82" s="179">
        <f>'Orçamento Sintético'!B81</f>
        <v>92873</v>
      </c>
      <c r="C82" s="180" t="str">
        <f>'Orçamento Sintético'!C81</f>
        <v>LANÇAMENTO COM USO DE BALDES, ADENSAMENTO E ACABAMENTO DE CONCRETO EM ESTRUTURAS (VIGAS)</v>
      </c>
      <c r="D82" s="186">
        <f>'Orçamento Sintético'!G81</f>
        <v>301.60000000000002</v>
      </c>
      <c r="E82" s="268"/>
      <c r="F82" s="265"/>
      <c r="G82" s="266"/>
      <c r="H82" s="268"/>
      <c r="I82" s="265"/>
      <c r="J82" s="266"/>
      <c r="K82" s="268"/>
      <c r="L82" s="275">
        <v>1</v>
      </c>
      <c r="M82" s="266"/>
      <c r="N82" s="268"/>
      <c r="O82" s="265"/>
      <c r="P82" s="266"/>
      <c r="Q82" s="268"/>
      <c r="R82" s="265"/>
      <c r="S82" s="266"/>
      <c r="T82" s="268"/>
      <c r="U82" s="265"/>
      <c r="V82" s="266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</row>
    <row r="83" spans="1:38" s="8" customFormat="1" ht="30" customHeight="1" thickBot="1" x14ac:dyDescent="0.25">
      <c r="A83" s="188" t="str">
        <f>'Orçamento Sintético'!A82</f>
        <v>9.5</v>
      </c>
      <c r="B83" s="181"/>
      <c r="C83" s="182" t="str">
        <f>'Orçamento Sintético'!C82</f>
        <v>CONCRETO DE LAJES</v>
      </c>
      <c r="D83" s="189">
        <f>SUM(D84:D85)</f>
        <v>766.87</v>
      </c>
      <c r="E83" s="333">
        <f>SUM(E84:G84)*$D$84+SUM(E85:G85)*$D$85</f>
        <v>0</v>
      </c>
      <c r="F83" s="334"/>
      <c r="G83" s="123">
        <f>E83/$D$83</f>
        <v>0</v>
      </c>
      <c r="H83" s="333">
        <f t="shared" ref="H83" si="169">SUM(H84:J84)*$D$84+SUM(H85:J85)*$D$85</f>
        <v>0</v>
      </c>
      <c r="I83" s="334"/>
      <c r="J83" s="123">
        <f t="shared" ref="J83" si="170">H83/$D$83</f>
        <v>0</v>
      </c>
      <c r="K83" s="340">
        <f t="shared" ref="K83" si="171">SUM(K84:M84)*$D$84+SUM(K85:M85)*$D$85</f>
        <v>766.87</v>
      </c>
      <c r="L83" s="339"/>
      <c r="M83" s="287">
        <f t="shared" ref="M83" si="172">K83/$D$83</f>
        <v>1</v>
      </c>
      <c r="N83" s="333">
        <f t="shared" ref="N83" si="173">SUM(N84:P84)*$D$84+SUM(N85:P85)*$D$85</f>
        <v>0</v>
      </c>
      <c r="O83" s="334"/>
      <c r="P83" s="123">
        <f t="shared" ref="P83" si="174">N83/$D$83</f>
        <v>0</v>
      </c>
      <c r="Q83" s="333">
        <f t="shared" ref="Q83" si="175">SUM(Q84:S84)*$D$84+SUM(Q85:S85)*$D$85</f>
        <v>0</v>
      </c>
      <c r="R83" s="334"/>
      <c r="S83" s="123">
        <f t="shared" ref="S83" si="176">Q83/$D$83</f>
        <v>0</v>
      </c>
      <c r="T83" s="333">
        <f t="shared" ref="T83" si="177">SUM(T84:V84)*$D$84+SUM(T85:V85)*$D$85</f>
        <v>0</v>
      </c>
      <c r="U83" s="334"/>
      <c r="V83" s="123">
        <f t="shared" ref="V83" si="178">T83/$D$83</f>
        <v>0</v>
      </c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</row>
    <row r="84" spans="1:38" s="6" customFormat="1" ht="39.950000000000003" customHeight="1" x14ac:dyDescent="0.2">
      <c r="A84" s="185" t="str">
        <f>'Orçamento Sintético'!A83</f>
        <v>9.5.1</v>
      </c>
      <c r="B84" s="179">
        <f>'Orçamento Sintético'!B83</f>
        <v>94965</v>
      </c>
      <c r="C84" s="180" t="str">
        <f>'Orçamento Sintético'!C83</f>
        <v>CONCRETO FCK = 25MPA, TRAÇO 1:2,3:2,7 (CIMENTO/AREIA MÉDIA/BRITA 1) - PREPARO MECÂNICO COM BETONEIRA 400L (LAJES)</v>
      </c>
      <c r="D84" s="186">
        <f>'Orçamento Sintético'!G83</f>
        <v>581.39</v>
      </c>
      <c r="E84" s="268"/>
      <c r="F84" s="265"/>
      <c r="G84" s="266"/>
      <c r="H84" s="268"/>
      <c r="I84" s="265"/>
      <c r="J84" s="266"/>
      <c r="K84" s="268"/>
      <c r="L84" s="275">
        <v>1</v>
      </c>
      <c r="M84" s="266"/>
      <c r="N84" s="268"/>
      <c r="O84" s="265"/>
      <c r="P84" s="266"/>
      <c r="Q84" s="268"/>
      <c r="R84" s="265"/>
      <c r="S84" s="266"/>
      <c r="T84" s="268"/>
      <c r="U84" s="265"/>
      <c r="V84" s="266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</row>
    <row r="85" spans="1:38" s="6" customFormat="1" ht="39.950000000000003" customHeight="1" thickBot="1" x14ac:dyDescent="0.25">
      <c r="A85" s="185" t="str">
        <f>'Orçamento Sintético'!A84</f>
        <v>9.5.2</v>
      </c>
      <c r="B85" s="179">
        <f>'Orçamento Sintético'!B84</f>
        <v>92873</v>
      </c>
      <c r="C85" s="180" t="str">
        <f>'Orçamento Sintético'!C84</f>
        <v>LANÇAMENTO COM USO DE BALDES, ADENSAMENTO E ACABAMENTO DE CONCRETO EM ESTRUTURAS (LAJES)</v>
      </c>
      <c r="D85" s="186">
        <f>'Orçamento Sintético'!G84</f>
        <v>185.48</v>
      </c>
      <c r="E85" s="268"/>
      <c r="F85" s="265"/>
      <c r="G85" s="266"/>
      <c r="H85" s="268"/>
      <c r="I85" s="265"/>
      <c r="J85" s="266"/>
      <c r="K85" s="268"/>
      <c r="L85" s="275">
        <v>1</v>
      </c>
      <c r="M85" s="266"/>
      <c r="N85" s="268"/>
      <c r="O85" s="265"/>
      <c r="P85" s="266"/>
      <c r="Q85" s="268"/>
      <c r="R85" s="265"/>
      <c r="S85" s="266"/>
      <c r="T85" s="268"/>
      <c r="U85" s="265"/>
      <c r="V85" s="266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</row>
    <row r="86" spans="1:38" s="8" customFormat="1" ht="30" customHeight="1" thickBot="1" x14ac:dyDescent="0.25">
      <c r="A86" s="183">
        <f>'Orçamento Sintético'!A85</f>
        <v>10</v>
      </c>
      <c r="B86" s="177"/>
      <c r="C86" s="178" t="str">
        <f>'Orçamento Sintético'!C85</f>
        <v>MURO E GRADIL</v>
      </c>
      <c r="D86" s="184">
        <f>D87+D105+D116+D121+D128</f>
        <v>28140.802000000003</v>
      </c>
      <c r="E86" s="333">
        <f>E87+E105+E116+E121+E128</f>
        <v>0</v>
      </c>
      <c r="F86" s="334"/>
      <c r="G86" s="123">
        <f>E86/$D$86</f>
        <v>0</v>
      </c>
      <c r="H86" s="333">
        <f>H87+H105+H116+H121+H128</f>
        <v>0</v>
      </c>
      <c r="I86" s="334"/>
      <c r="J86" s="123">
        <f t="shared" ref="J86" si="179">H86/$D$86</f>
        <v>0</v>
      </c>
      <c r="K86" s="335">
        <f>K87+K105+K116+K121+K128</f>
        <v>2159.9499999999998</v>
      </c>
      <c r="L86" s="336"/>
      <c r="M86" s="262">
        <f t="shared" ref="M86" si="180">K86/$D$86</f>
        <v>7.6755097455999996E-2</v>
      </c>
      <c r="N86" s="335">
        <f>N87+N105+N116+N121+N128</f>
        <v>2610.33</v>
      </c>
      <c r="O86" s="336"/>
      <c r="P86" s="262">
        <f t="shared" ref="P86" si="181">N86/$D$86</f>
        <v>9.2759616445899432E-2</v>
      </c>
      <c r="Q86" s="335">
        <f>Q87+Q105+Q116+Q121+Q128</f>
        <v>10803.69</v>
      </c>
      <c r="R86" s="336"/>
      <c r="S86" s="262">
        <f t="shared" ref="S86" si="182">Q86/$D$86</f>
        <v>0.38391549750429993</v>
      </c>
      <c r="T86" s="335">
        <f>T87+T105+T116+T121+T128</f>
        <v>12566.832</v>
      </c>
      <c r="U86" s="336"/>
      <c r="V86" s="262">
        <f>T86/$D$86</f>
        <v>0.44656978859380053</v>
      </c>
      <c r="W86" s="59"/>
      <c r="X86" s="154">
        <f>E86+H86+K86+N86+T86+Q86</f>
        <v>28140.802000000003</v>
      </c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</row>
    <row r="87" spans="1:38" s="8" customFormat="1" ht="30" customHeight="1" thickBot="1" x14ac:dyDescent="0.25">
      <c r="A87" s="188" t="str">
        <f>'Orçamento Sintético'!A86</f>
        <v>10.1</v>
      </c>
      <c r="B87" s="181"/>
      <c r="C87" s="182" t="str">
        <f>'Orçamento Sintético'!C86</f>
        <v xml:space="preserve">MURO FRONTAL </v>
      </c>
      <c r="D87" s="189">
        <f>SUM(D88:D104)</f>
        <v>3213.7500000000005</v>
      </c>
      <c r="E87" s="333">
        <f t="shared" ref="E87" si="183">SUM(E88:G88)*$D$88+SUM(E89:G89)*$D$89+SUM(E90:G90)*$D$90+SUM(E91:G91)*$D$91+SUM(E92:G92)*$D$92+SUM(E93:G93)*$D$93+SUM(E94:G94)*$D$94+SUM(E95:G95)*$D$95+SUM(E96:G96)*$D$96+SUM(E97:G97)*$D$97+SUM(E98:G98)*$D$98+SUM(E99:G99)*$D$99+SUM(E100:G100)*$D$100+SUM(E101:G101)*$D$101+SUM(E102:G102)*$D$102+SUM(E103:G103)*$D$103+SUM(E104:G104)*$D$104</f>
        <v>0</v>
      </c>
      <c r="F87" s="334"/>
      <c r="G87" s="123">
        <f t="shared" ref="G87" si="184">E87/$D$87</f>
        <v>0</v>
      </c>
      <c r="H87" s="333">
        <f t="shared" ref="H87" si="185">SUM(H88:J88)*$D$88+SUM(H89:J89)*$D$89+SUM(H90:J90)*$D$90+SUM(H91:J91)*$D$91+SUM(H92:J92)*$D$92+SUM(H93:J93)*$D$93+SUM(H94:J94)*$D$94+SUM(H95:J95)*$D$95+SUM(H96:J96)*$D$96+SUM(H97:J97)*$D$97+SUM(H98:J98)*$D$98+SUM(H99:J99)*$D$99+SUM(H100:J100)*$D$100+SUM(H101:J101)*$D$101+SUM(H102:J102)*$D$102+SUM(H103:J103)*$D$103+SUM(H104:J104)*$D$104</f>
        <v>0</v>
      </c>
      <c r="I87" s="334"/>
      <c r="J87" s="123">
        <f t="shared" ref="J87" si="186">H87/$D$87</f>
        <v>0</v>
      </c>
      <c r="K87" s="340">
        <f>SUM(K88:M88)*$D$88+SUM(K89:M89)*$D$89+SUM(K90:M90)*$D$90+SUM(K91:M91)*$D$91+SUM(K92:M92)*$D$92+SUM(K93:M93)*$D$93+SUM(K94:M94)*$D$94+SUM(K95:M95)*$D$95+SUM(K96:M96)*$D$96+SUM(K97:M97)*$D$97+SUM(K98:M98)*$D$98+SUM(K99:M99)*$D$99+SUM(K100:M100)*$D$100+SUM(K101:M101)*$D$101+SUM(K102:M102)*$D$102+SUM(K103:M103)*$D$103+SUM(K104:M104)*$D$104</f>
        <v>1615.03</v>
      </c>
      <c r="L87" s="339"/>
      <c r="M87" s="287">
        <f>K87/$D$87</f>
        <v>0.50253753403344992</v>
      </c>
      <c r="N87" s="340">
        <f t="shared" ref="N87" si="187">SUM(N88:P88)*$D$88+SUM(N89:P89)*$D$89+SUM(N90:P90)*$D$90+SUM(N91:P91)*$D$91+SUM(N92:P92)*$D$92+SUM(N93:P93)*$D$93+SUM(N94:P94)*$D$94+SUM(N95:P95)*$D$95+SUM(N96:P96)*$D$96+SUM(N97:P97)*$D$97+SUM(N98:P98)*$D$98+SUM(N99:P99)*$D$99+SUM(N100:P100)*$D$100+SUM(N101:P101)*$D$101+SUM(N102:P102)*$D$102+SUM(N103:P103)*$D$103+SUM(N104:P104)*$D$104</f>
        <v>984.75</v>
      </c>
      <c r="O87" s="339"/>
      <c r="P87" s="287">
        <f t="shared" ref="P87" si="188">N87/$D$87</f>
        <v>0.30641773628938151</v>
      </c>
      <c r="Q87" s="333">
        <f t="shared" ref="Q87" si="189">SUM(Q88:S88)*$D$88+SUM(Q89:S89)*$D$89+SUM(Q90:S90)*$D$90+SUM(Q91:S91)*$D$91+SUM(Q92:S92)*$D$92+SUM(Q93:S93)*$D$93+SUM(Q94:S94)*$D$94+SUM(Q95:S95)*$D$95+SUM(Q96:S96)*$D$96+SUM(Q97:S97)*$D$97+SUM(Q98:S98)*$D$98+SUM(Q99:S99)*$D$99+SUM(Q100:S100)*$D$100+SUM(Q101:S101)*$D$101+SUM(Q102:S102)*$D$102+SUM(Q103:S103)*$D$103+SUM(Q104:S104)*$D$104</f>
        <v>0</v>
      </c>
      <c r="R87" s="334"/>
      <c r="S87" s="123">
        <f t="shared" ref="S87" si="190">Q87/$D$87</f>
        <v>0</v>
      </c>
      <c r="T87" s="340">
        <f t="shared" ref="T87" si="191">SUM(T88:V88)*$D$88+SUM(T89:V89)*$D$89+SUM(T90:V90)*$D$90+SUM(T91:V91)*$D$91+SUM(T92:V92)*$D$92+SUM(T93:V93)*$D$93+SUM(T94:V94)*$D$94+SUM(T95:V95)*$D$95+SUM(T96:V96)*$D$96+SUM(T97:V97)*$D$97+SUM(T98:V98)*$D$98+SUM(T99:V99)*$D$99+SUM(T100:V100)*$D$100+SUM(T101:V101)*$D$101+SUM(T102:V102)*$D$102+SUM(T103:V103)*$D$103+SUM(T104:V104)*$D$104</f>
        <v>613.97</v>
      </c>
      <c r="U87" s="339"/>
      <c r="V87" s="287">
        <f t="shared" ref="V87" si="192">T87/$D$87</f>
        <v>0.1910447296771684</v>
      </c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  <row r="88" spans="1:38" s="6" customFormat="1" ht="39.950000000000003" customHeight="1" x14ac:dyDescent="0.2">
      <c r="A88" s="185" t="str">
        <f>'Orçamento Sintético'!A87</f>
        <v>10.1.1</v>
      </c>
      <c r="B88" s="179">
        <f>'Orçamento Sintético'!B87</f>
        <v>96526</v>
      </c>
      <c r="C88" s="180" t="str">
        <f>'Orçamento Sintético'!C87</f>
        <v xml:space="preserve">ESCAVAÇÃO MANUAL PARA VIGA BALDRAME, SEM PREVISÃO DE FÔRMA. </v>
      </c>
      <c r="D88" s="186">
        <f>'Orçamento Sintético'!G87</f>
        <v>94.94</v>
      </c>
      <c r="E88" s="268"/>
      <c r="F88" s="265"/>
      <c r="G88" s="266"/>
      <c r="H88" s="268"/>
      <c r="I88" s="265"/>
      <c r="J88" s="266"/>
      <c r="K88" s="268"/>
      <c r="L88" s="275">
        <v>1</v>
      </c>
      <c r="M88" s="266"/>
      <c r="N88" s="268"/>
      <c r="O88" s="265"/>
      <c r="P88" s="266"/>
      <c r="Q88" s="268"/>
      <c r="R88" s="265"/>
      <c r="S88" s="266"/>
      <c r="T88" s="268"/>
      <c r="U88" s="265"/>
      <c r="V88" s="266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</row>
    <row r="89" spans="1:38" s="6" customFormat="1" ht="39.950000000000003" customHeight="1" x14ac:dyDescent="0.2">
      <c r="A89" s="185" t="str">
        <f>'Orçamento Sintético'!A88</f>
        <v>10.1.2</v>
      </c>
      <c r="B89" s="179">
        <f>'Orçamento Sintético'!B88</f>
        <v>96522</v>
      </c>
      <c r="C89" s="180" t="str">
        <f>'Orçamento Sintético'!C88</f>
        <v>ESCAVAÇÃO MANUAL PARA SAPATA, SEM PREVISÃO DE FÔRMA</v>
      </c>
      <c r="D89" s="186">
        <f>'Orçamento Sintético'!G88</f>
        <v>15.69</v>
      </c>
      <c r="E89" s="268"/>
      <c r="F89" s="265"/>
      <c r="G89" s="266"/>
      <c r="H89" s="268"/>
      <c r="I89" s="265"/>
      <c r="J89" s="266"/>
      <c r="K89" s="268"/>
      <c r="L89" s="275">
        <v>1</v>
      </c>
      <c r="M89" s="266"/>
      <c r="N89" s="268"/>
      <c r="O89" s="265"/>
      <c r="P89" s="266"/>
      <c r="Q89" s="268"/>
      <c r="R89" s="265"/>
      <c r="S89" s="266"/>
      <c r="T89" s="268"/>
      <c r="U89" s="265"/>
      <c r="V89" s="266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</row>
    <row r="90" spans="1:38" s="6" customFormat="1" ht="39.950000000000003" customHeight="1" x14ac:dyDescent="0.2">
      <c r="A90" s="185" t="str">
        <f>'Orçamento Sintético'!A89</f>
        <v>10.1.3</v>
      </c>
      <c r="B90" s="179" t="str">
        <f>'Orçamento Sintético'!B89</f>
        <v>TRE - 0315</v>
      </c>
      <c r="C90" s="180" t="str">
        <f>'Orçamento Sintético'!C89</f>
        <v xml:space="preserve">CONCRETAGEM DE BLOCOS DE COROAMENTO E VIGAS BALDRAME, FCK 25 MPA, COM USO DE JERICA, LANÇAMENTO, ADENSAMENTO E ACABAMENTO </v>
      </c>
      <c r="D90" s="186">
        <f>'Orçamento Sintético'!G89</f>
        <v>280.92</v>
      </c>
      <c r="E90" s="268"/>
      <c r="F90" s="265"/>
      <c r="G90" s="266"/>
      <c r="H90" s="268"/>
      <c r="I90" s="265"/>
      <c r="J90" s="266"/>
      <c r="K90" s="268"/>
      <c r="L90" s="275">
        <v>1</v>
      </c>
      <c r="M90" s="266"/>
      <c r="N90" s="268"/>
      <c r="O90" s="265"/>
      <c r="P90" s="266"/>
      <c r="Q90" s="268"/>
      <c r="R90" s="265"/>
      <c r="S90" s="266"/>
      <c r="T90" s="268"/>
      <c r="U90" s="265"/>
      <c r="V90" s="266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s="6" customFormat="1" ht="39.950000000000003" customHeight="1" x14ac:dyDescent="0.2">
      <c r="A91" s="185" t="str">
        <f>'Orçamento Sintético'!A90</f>
        <v>10.1.4</v>
      </c>
      <c r="B91" s="179" t="str">
        <f>'Orçamento Sintético'!B90</f>
        <v>TRE - 0314</v>
      </c>
      <c r="C91" s="180" t="str">
        <f>'Orçamento Sintético'!C90</f>
        <v xml:space="preserve">CONCRETAGEM DE SAPATAS, FCK 25 MPA, COM USO DE JERICA, LANÇAMENTO, ADENSAMENTO E ACABAMENTO </v>
      </c>
      <c r="D91" s="186">
        <f>'Orçamento Sintético'!G90</f>
        <v>102.46</v>
      </c>
      <c r="E91" s="268"/>
      <c r="F91" s="265"/>
      <c r="G91" s="266"/>
      <c r="H91" s="268"/>
      <c r="I91" s="265"/>
      <c r="J91" s="266"/>
      <c r="K91" s="268"/>
      <c r="L91" s="265"/>
      <c r="M91" s="274">
        <v>1</v>
      </c>
      <c r="N91" s="268"/>
      <c r="O91" s="265"/>
      <c r="P91" s="266"/>
      <c r="Q91" s="268"/>
      <c r="R91" s="265"/>
      <c r="S91" s="266"/>
      <c r="T91" s="268"/>
      <c r="U91" s="265"/>
      <c r="V91" s="266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  <row r="92" spans="1:38" s="6" customFormat="1" ht="39.950000000000003" customHeight="1" x14ac:dyDescent="0.2">
      <c r="A92" s="185" t="str">
        <f>'Orçamento Sintético'!A91</f>
        <v>10.1.5</v>
      </c>
      <c r="B92" s="179">
        <f>'Orçamento Sintético'!B91</f>
        <v>92410</v>
      </c>
      <c r="C92" s="180" t="str">
        <f>'Orçamento Sintético'!C91</f>
        <v>MONTAGEM E DESMONTAGEM DE FÔRMA DE PILARES RETANGULARES E ESTRUTURAS SIMILARES, COM ÁREA MÉDIA DAS SEÇÕES MENOR OU IGUAL A 0,25M², PÉ DIREITO SIMPLES, EM MADEIRA SERRADA, DUAS UTILIZAÇÕES</v>
      </c>
      <c r="D92" s="186">
        <f>'Orçamento Sintético'!G91</f>
        <v>257.20999999999998</v>
      </c>
      <c r="E92" s="268"/>
      <c r="F92" s="265"/>
      <c r="G92" s="266"/>
      <c r="H92" s="268"/>
      <c r="I92" s="265"/>
      <c r="J92" s="266"/>
      <c r="K92" s="268"/>
      <c r="L92" s="265"/>
      <c r="M92" s="274">
        <v>1</v>
      </c>
      <c r="N92" s="268"/>
      <c r="O92" s="265"/>
      <c r="P92" s="266"/>
      <c r="Q92" s="268"/>
      <c r="R92" s="265"/>
      <c r="S92" s="266"/>
      <c r="T92" s="268"/>
      <c r="U92" s="265"/>
      <c r="V92" s="266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</row>
    <row r="93" spans="1:38" s="6" customFormat="1" ht="39.950000000000003" customHeight="1" x14ac:dyDescent="0.2">
      <c r="A93" s="185" t="str">
        <f>'Orçamento Sintético'!A92</f>
        <v>10.1.6</v>
      </c>
      <c r="B93" s="179">
        <f>'Orçamento Sintético'!B92</f>
        <v>92775</v>
      </c>
      <c r="C93" s="180" t="str">
        <f>'Orçamento Sintético'!C92</f>
        <v>ARMAÇÃO DE PILAR OU VIGA DE ESTRUTURA CONVENCIONAL DE CONCRETO ARMADO EM EDIFICAÇÃO TÉRREA, UTILIZANDO CA-60 DE 5.0MM - MONTAGEM</v>
      </c>
      <c r="D93" s="186">
        <f>'Orçamento Sintético'!G92</f>
        <v>25.17</v>
      </c>
      <c r="E93" s="268"/>
      <c r="F93" s="265"/>
      <c r="G93" s="266"/>
      <c r="H93" s="268"/>
      <c r="I93" s="265"/>
      <c r="J93" s="266"/>
      <c r="K93" s="268"/>
      <c r="L93" s="265"/>
      <c r="M93" s="274">
        <v>1</v>
      </c>
      <c r="N93" s="268"/>
      <c r="O93" s="265"/>
      <c r="P93" s="266"/>
      <c r="Q93" s="268"/>
      <c r="R93" s="265"/>
      <c r="S93" s="266"/>
      <c r="T93" s="268"/>
      <c r="U93" s="265"/>
      <c r="V93" s="266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</row>
    <row r="94" spans="1:38" s="6" customFormat="1" ht="39.950000000000003" customHeight="1" x14ac:dyDescent="0.2">
      <c r="A94" s="185" t="str">
        <f>'Orçamento Sintético'!A93</f>
        <v>10.1.7</v>
      </c>
      <c r="B94" s="179">
        <f>'Orçamento Sintético'!B93</f>
        <v>92778</v>
      </c>
      <c r="C94" s="180" t="str">
        <f>'Orçamento Sintético'!C93</f>
        <v>ARMAÇÃO DE PILAR OU VIGA DE ESTRUTURA CONVENCIONAL DE CONCRETO ARMADO EM EDIFICAÇÃO TÉRREA, UTILIZANDO CA-50 DE 10.0MM - MONTAGEM</v>
      </c>
      <c r="D94" s="186">
        <f>'Orçamento Sintético'!G93</f>
        <v>120</v>
      </c>
      <c r="E94" s="268"/>
      <c r="F94" s="265"/>
      <c r="G94" s="266"/>
      <c r="H94" s="268"/>
      <c r="I94" s="265"/>
      <c r="J94" s="266"/>
      <c r="K94" s="268"/>
      <c r="L94" s="265"/>
      <c r="M94" s="274">
        <v>1</v>
      </c>
      <c r="N94" s="268"/>
      <c r="O94" s="265"/>
      <c r="P94" s="266"/>
      <c r="Q94" s="268"/>
      <c r="R94" s="265"/>
      <c r="S94" s="266"/>
      <c r="T94" s="268"/>
      <c r="U94" s="265"/>
      <c r="V94" s="266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</row>
    <row r="95" spans="1:38" s="6" customFormat="1" ht="39.950000000000003" customHeight="1" x14ac:dyDescent="0.2">
      <c r="A95" s="185" t="str">
        <f>'Orçamento Sintético'!A94</f>
        <v>10.1.8</v>
      </c>
      <c r="B95" s="179">
        <f>'Orçamento Sintético'!B94</f>
        <v>94965</v>
      </c>
      <c r="C95" s="180" t="str">
        <f>'Orçamento Sintético'!C94</f>
        <v>CONCRETO FCK = 25MPA, TRAÇO 1:2,3:2,7 (CIMENTO/AREIA MÉDIA/BRITA 1) - PREPARO MECÂNICO COM BETONEIRA 400L</v>
      </c>
      <c r="D95" s="186">
        <f>'Orçamento Sintético'!G94</f>
        <v>42.54</v>
      </c>
      <c r="E95" s="268"/>
      <c r="F95" s="265"/>
      <c r="G95" s="266"/>
      <c r="H95" s="268"/>
      <c r="I95" s="265"/>
      <c r="J95" s="266"/>
      <c r="K95" s="268"/>
      <c r="L95" s="265"/>
      <c r="M95" s="274">
        <v>1</v>
      </c>
      <c r="N95" s="268"/>
      <c r="O95" s="265"/>
      <c r="P95" s="266"/>
      <c r="Q95" s="268"/>
      <c r="R95" s="265"/>
      <c r="S95" s="266"/>
      <c r="T95" s="268"/>
      <c r="U95" s="265"/>
      <c r="V95" s="266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</row>
    <row r="96" spans="1:38" s="6" customFormat="1" ht="39.950000000000003" customHeight="1" x14ac:dyDescent="0.2">
      <c r="A96" s="185" t="str">
        <f>'Orçamento Sintético'!A95</f>
        <v>10.1.9</v>
      </c>
      <c r="B96" s="179">
        <f>'Orçamento Sintético'!B95</f>
        <v>92873</v>
      </c>
      <c r="C96" s="180" t="str">
        <f>'Orçamento Sintético'!C95</f>
        <v>LANÇAMENTO COM USO DE BALDES, ADENSAMENTO E ACABAMENTO DE CONCRETO EM ESTRUTURAS</v>
      </c>
      <c r="D96" s="186">
        <f>'Orçamento Sintético'!G95</f>
        <v>13.57</v>
      </c>
      <c r="E96" s="268"/>
      <c r="F96" s="265"/>
      <c r="G96" s="266"/>
      <c r="H96" s="268"/>
      <c r="I96" s="265"/>
      <c r="J96" s="266"/>
      <c r="K96" s="268"/>
      <c r="L96" s="265"/>
      <c r="M96" s="274">
        <v>1</v>
      </c>
      <c r="N96" s="268"/>
      <c r="O96" s="265"/>
      <c r="P96" s="266"/>
      <c r="Q96" s="268"/>
      <c r="R96" s="265"/>
      <c r="S96" s="266"/>
      <c r="T96" s="268"/>
      <c r="U96" s="265"/>
      <c r="V96" s="266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</row>
    <row r="97" spans="1:38" s="6" customFormat="1" ht="39.950000000000003" customHeight="1" x14ac:dyDescent="0.2">
      <c r="A97" s="185" t="str">
        <f>'Orçamento Sintético'!A96</f>
        <v>10.1.10</v>
      </c>
      <c r="B97" s="179">
        <f>'Orçamento Sintético'!B96</f>
        <v>87503</v>
      </c>
      <c r="C97" s="180" t="str">
        <f>'Orçamento Sintético'!C96</f>
        <v>ALVENARIA DE VEDAÇÃO DE BLOCOS CERÂMICOS FURADOS NA HORIZONTAL DE 9X19X19CM (ESPESSURA 9CM) DE PAREDES COM ÁREA LÍQUIDA MAIOR OU IGUAL A 6M² SEM VÃOS E ARGAMASSA DE ASSENTAMENTO COM PREPARO EM BETONEIRA</v>
      </c>
      <c r="D97" s="186">
        <f>'Orçamento Sintético'!G96</f>
        <v>662.53</v>
      </c>
      <c r="E97" s="268"/>
      <c r="F97" s="265"/>
      <c r="G97" s="266"/>
      <c r="H97" s="268"/>
      <c r="I97" s="265"/>
      <c r="J97" s="266"/>
      <c r="K97" s="268"/>
      <c r="L97" s="275">
        <v>0.5</v>
      </c>
      <c r="M97" s="274">
        <v>0.5</v>
      </c>
      <c r="N97" s="268"/>
      <c r="O97" s="265"/>
      <c r="P97" s="266"/>
      <c r="Q97" s="268"/>
      <c r="R97" s="265"/>
      <c r="S97" s="266"/>
      <c r="T97" s="268"/>
      <c r="U97" s="265"/>
      <c r="V97" s="266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</row>
    <row r="98" spans="1:38" s="6" customFormat="1" ht="39.950000000000003" customHeight="1" x14ac:dyDescent="0.2">
      <c r="A98" s="185" t="str">
        <f>'Orçamento Sintético'!A97</f>
        <v>10.1.11</v>
      </c>
      <c r="B98" s="179" t="str">
        <f>'Orçamento Sintético'!B97</f>
        <v>TRE - 0168</v>
      </c>
      <c r="C98" s="180" t="str">
        <f>'Orçamento Sintético'!C97</f>
        <v>PINGADEIRA EM ALVENARIA DE UMA VEZ, INCLUSIVE CHAPISCO E EMBOÇO</v>
      </c>
      <c r="D98" s="186">
        <f>'Orçamento Sintético'!G97</f>
        <v>148.75</v>
      </c>
      <c r="E98" s="268"/>
      <c r="F98" s="265"/>
      <c r="G98" s="266"/>
      <c r="H98" s="268"/>
      <c r="I98" s="265"/>
      <c r="J98" s="266"/>
      <c r="K98" s="268"/>
      <c r="L98" s="265"/>
      <c r="M98" s="266"/>
      <c r="N98" s="264">
        <v>1</v>
      </c>
      <c r="O98" s="265"/>
      <c r="P98" s="266"/>
      <c r="Q98" s="268"/>
      <c r="R98" s="265"/>
      <c r="S98" s="266"/>
      <c r="T98" s="268"/>
      <c r="U98" s="265"/>
      <c r="V98" s="266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</row>
    <row r="99" spans="1:38" s="6" customFormat="1" ht="39.950000000000003" customHeight="1" x14ac:dyDescent="0.2">
      <c r="A99" s="185" t="str">
        <f>'Orçamento Sintético'!A98</f>
        <v>10.1.12</v>
      </c>
      <c r="B99" s="179">
        <f>'Orçamento Sintético'!B98</f>
        <v>87894</v>
      </c>
      <c r="C99" s="180" t="str">
        <f>'Orçamento Sintético'!C98</f>
        <v>CHAPISCO APLICADO EM ALVENARIA, SEM PRESENÇA DE VÃOS, E EM ESTRUTURAS DE CONCRETO DE FACHADA, COM COLHER DE PEDREIRO. ARGAMASSA TRAÇO 1:3 COM PREPARO EM BETONEIRA 400L</v>
      </c>
      <c r="D99" s="186">
        <f>'Orçamento Sintético'!G98</f>
        <v>116.16</v>
      </c>
      <c r="E99" s="268"/>
      <c r="F99" s="265"/>
      <c r="G99" s="266"/>
      <c r="H99" s="268"/>
      <c r="I99" s="265"/>
      <c r="J99" s="266"/>
      <c r="K99" s="268"/>
      <c r="L99" s="265"/>
      <c r="M99" s="266"/>
      <c r="N99" s="264">
        <v>1</v>
      </c>
      <c r="O99" s="265"/>
      <c r="P99" s="266"/>
      <c r="Q99" s="268"/>
      <c r="R99" s="265"/>
      <c r="S99" s="266"/>
      <c r="T99" s="268"/>
      <c r="U99" s="265"/>
      <c r="V99" s="266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</row>
    <row r="100" spans="1:38" s="6" customFormat="1" ht="39.950000000000003" customHeight="1" x14ac:dyDescent="0.2">
      <c r="A100" s="185" t="str">
        <f>'Orçamento Sintético'!A99</f>
        <v>10.1.13</v>
      </c>
      <c r="B100" s="179">
        <f>'Orçamento Sintético'!B99</f>
        <v>87792</v>
      </c>
      <c r="C100" s="180" t="str">
        <f>'Orçamento Sintético'!C99</f>
        <v>EMBOÇO OU MASSA ÚNICA EM ARGAMASSA TRAÇO 1:2:8, PREPARO MECÂNICO COM BETONEIRA 400L, APLICADA MANUALMENTE EM PANOS DE FACHADA SEM PRESENÇA DE VÃOS, ESPESSURA DE 25MM</v>
      </c>
      <c r="D100" s="186">
        <f>'Orçamento Sintético'!G99</f>
        <v>719.84</v>
      </c>
      <c r="E100" s="268"/>
      <c r="F100" s="265"/>
      <c r="G100" s="266"/>
      <c r="H100" s="268"/>
      <c r="I100" s="265"/>
      <c r="J100" s="266"/>
      <c r="K100" s="268"/>
      <c r="L100" s="265"/>
      <c r="M100" s="266"/>
      <c r="N100" s="264">
        <v>1</v>
      </c>
      <c r="O100" s="265"/>
      <c r="P100" s="266"/>
      <c r="Q100" s="268"/>
      <c r="R100" s="265"/>
      <c r="S100" s="266"/>
      <c r="T100" s="268"/>
      <c r="U100" s="265"/>
      <c r="V100" s="266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</row>
    <row r="101" spans="1:38" s="6" customFormat="1" ht="39.950000000000003" customHeight="1" x14ac:dyDescent="0.2">
      <c r="A101" s="185" t="str">
        <f>'Orçamento Sintético'!A100</f>
        <v>10.1.14</v>
      </c>
      <c r="B101" s="179">
        <f>'Orçamento Sintético'!B100</f>
        <v>88485</v>
      </c>
      <c r="C101" s="180" t="str">
        <f>'Orçamento Sintético'!C100</f>
        <v xml:space="preserve">APLICAÇÃO DE FUNDO SELADOR ACRÍLICO EM PAREDES, UMA DEMÃO </v>
      </c>
      <c r="D101" s="186">
        <f>'Orçamento Sintético'!G100</f>
        <v>35.86</v>
      </c>
      <c r="E101" s="268"/>
      <c r="F101" s="265"/>
      <c r="G101" s="266"/>
      <c r="H101" s="268"/>
      <c r="I101" s="265"/>
      <c r="J101" s="266"/>
      <c r="K101" s="268"/>
      <c r="L101" s="265"/>
      <c r="M101" s="266"/>
      <c r="N101" s="268"/>
      <c r="O101" s="265"/>
      <c r="P101" s="266"/>
      <c r="Q101" s="268"/>
      <c r="R101" s="265"/>
      <c r="S101" s="266"/>
      <c r="T101" s="264">
        <v>1</v>
      </c>
      <c r="U101" s="265"/>
      <c r="V101" s="266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</row>
    <row r="102" spans="1:38" s="6" customFormat="1" ht="39.950000000000003" customHeight="1" x14ac:dyDescent="0.2">
      <c r="A102" s="185" t="str">
        <f>'Orçamento Sintético'!A101</f>
        <v>10.1.15</v>
      </c>
      <c r="B102" s="179" t="str">
        <f>'Orçamento Sintético'!B101</f>
        <v>TRE - 0029</v>
      </c>
      <c r="C102" s="180" t="str">
        <f>'Orçamento Sintético'!C101</f>
        <v xml:space="preserve">APLICAÇÃO MANUAL DE MASSA ACRÍLICA EM PAREDES, COM ROLO PARA TEXTURA, DUAS DEMÃOS </v>
      </c>
      <c r="D102" s="186">
        <f>'Orçamento Sintético'!G101</f>
        <v>221.76</v>
      </c>
      <c r="E102" s="268"/>
      <c r="F102" s="265"/>
      <c r="G102" s="266"/>
      <c r="H102" s="268"/>
      <c r="I102" s="265"/>
      <c r="J102" s="266"/>
      <c r="K102" s="268"/>
      <c r="L102" s="265"/>
      <c r="M102" s="266"/>
      <c r="N102" s="268"/>
      <c r="O102" s="265"/>
      <c r="P102" s="266"/>
      <c r="Q102" s="268"/>
      <c r="R102" s="265"/>
      <c r="S102" s="266"/>
      <c r="T102" s="264">
        <v>1</v>
      </c>
      <c r="U102" s="265"/>
      <c r="V102" s="266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</row>
    <row r="103" spans="1:38" s="6" customFormat="1" ht="39.950000000000003" customHeight="1" x14ac:dyDescent="0.2">
      <c r="A103" s="185" t="str">
        <f>'Orçamento Sintético'!A102</f>
        <v>10.1.16</v>
      </c>
      <c r="B103" s="179">
        <f>'Orçamento Sintético'!B102</f>
        <v>88489</v>
      </c>
      <c r="C103" s="180" t="str">
        <f>'Orçamento Sintético'!C102</f>
        <v>APLICAÇÃO MANUAL DE PINTURA COM TINTA LÁTEX ACRÍLICA SEMI-BRILHO, EM PAREDES, DUAS DEMÃOS (TINTA ACRÍLICA PREMIUN)</v>
      </c>
      <c r="D103" s="186">
        <f>'Orçamento Sintético'!G102</f>
        <v>236.5</v>
      </c>
      <c r="E103" s="268"/>
      <c r="F103" s="265"/>
      <c r="G103" s="266"/>
      <c r="H103" s="268"/>
      <c r="I103" s="265"/>
      <c r="J103" s="266"/>
      <c r="K103" s="268"/>
      <c r="L103" s="265"/>
      <c r="M103" s="266"/>
      <c r="N103" s="268"/>
      <c r="O103" s="265"/>
      <c r="P103" s="266"/>
      <c r="Q103" s="268"/>
      <c r="R103" s="265"/>
      <c r="S103" s="266"/>
      <c r="T103" s="264">
        <v>1</v>
      </c>
      <c r="U103" s="265"/>
      <c r="V103" s="266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</row>
    <row r="104" spans="1:38" s="6" customFormat="1" ht="39.950000000000003" customHeight="1" thickBot="1" x14ac:dyDescent="0.25">
      <c r="A104" s="185" t="str">
        <f>'Orçamento Sintético'!A103</f>
        <v>10.1.17</v>
      </c>
      <c r="B104" s="179" t="str">
        <f>'Orçamento Sintético'!B103</f>
        <v>TRE - 0329</v>
      </c>
      <c r="C104" s="180" t="str">
        <f>'Orçamento Sintético'!C103</f>
        <v xml:space="preserve">PINTURA DE PINGADEIRA EM ALVENARIA DE UMA VEZ, INCLUSIVE SELADOR E MASSA CORRIDA ACRÍLICA TEXTURIZADA                   </v>
      </c>
      <c r="D104" s="186">
        <f>'Orçamento Sintético'!G103</f>
        <v>119.85</v>
      </c>
      <c r="E104" s="268"/>
      <c r="F104" s="265"/>
      <c r="G104" s="266"/>
      <c r="H104" s="268"/>
      <c r="I104" s="265"/>
      <c r="J104" s="266"/>
      <c r="K104" s="268"/>
      <c r="L104" s="265"/>
      <c r="M104" s="266"/>
      <c r="N104" s="268"/>
      <c r="O104" s="265"/>
      <c r="P104" s="266"/>
      <c r="Q104" s="268"/>
      <c r="R104" s="265"/>
      <c r="S104" s="266"/>
      <c r="T104" s="264">
        <v>1</v>
      </c>
      <c r="U104" s="265"/>
      <c r="V104" s="266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</row>
    <row r="105" spans="1:38" s="8" customFormat="1" ht="30" customHeight="1" thickBot="1" x14ac:dyDescent="0.25">
      <c r="A105" s="188" t="str">
        <f>'Orçamento Sintético'!A104</f>
        <v>10.2</v>
      </c>
      <c r="B105" s="181"/>
      <c r="C105" s="182" t="str">
        <f>'Orçamento Sintético'!C104</f>
        <v>GRADIL FRONTAL</v>
      </c>
      <c r="D105" s="189">
        <f>SUM(D106:D115)</f>
        <v>21747.300000000003</v>
      </c>
      <c r="E105" s="333">
        <f>SUM(E106:G106)*$D$106+SUM(E107:G107)*$D$107+SUM(E108:G108)*$D$108+SUM(E109:G109)*$D$109+SUM(E110:G110)*$D$110+SUM(E111:G111)*$D$111+SUM(E112:G112)*$D$112+SUM(E113:G113)*$D$113+SUM(E114:G114)*$D$114+SUM(E115:G115)*$D$115</f>
        <v>0</v>
      </c>
      <c r="F105" s="334"/>
      <c r="G105" s="123">
        <f>E105/$D$105</f>
        <v>0</v>
      </c>
      <c r="H105" s="333">
        <f t="shared" ref="H105" si="193">SUM(H106:J106)*$D$106+SUM(H107:J107)*$D$107+SUM(H108:J108)*$D$108+SUM(H109:J109)*$D$109+SUM(H110:J110)*$D$110+SUM(H111:J111)*$D$111+SUM(H112:J112)*$D$112+SUM(H113:J113)*$D$113+SUM(H114:J114)*$D$114+SUM(H115:J115)*$D$115</f>
        <v>0</v>
      </c>
      <c r="I105" s="334"/>
      <c r="J105" s="123">
        <f t="shared" ref="J105" si="194">H105/$D$105</f>
        <v>0</v>
      </c>
      <c r="K105" s="333">
        <f t="shared" ref="K105" si="195">SUM(K106:M106)*$D$106+SUM(K107:M107)*$D$107+SUM(K108:M108)*$D$108+SUM(K109:M109)*$D$109+SUM(K110:M110)*$D$110+SUM(K111:M111)*$D$111+SUM(K112:M112)*$D$112+SUM(K113:M113)*$D$113+SUM(K114:M114)*$D$114+SUM(K115:M115)*$D$115</f>
        <v>0</v>
      </c>
      <c r="L105" s="334"/>
      <c r="M105" s="123">
        <f t="shared" ref="M105" si="196">K105/$D$105</f>
        <v>0</v>
      </c>
      <c r="N105" s="340">
        <f t="shared" ref="N105" si="197">SUM(N106:P106)*$D$106+SUM(N107:P107)*$D$107+SUM(N108:P108)*$D$108+SUM(N109:P109)*$D$109+SUM(N110:P110)*$D$110+SUM(N111:P111)*$D$111+SUM(N112:P112)*$D$112+SUM(N113:P113)*$D$113+SUM(N114:P114)*$D$114+SUM(N115:P115)*$D$115</f>
        <v>1625.58</v>
      </c>
      <c r="O105" s="339"/>
      <c r="P105" s="287">
        <f t="shared" ref="P105" si="198">N105/$D$105</f>
        <v>7.4748589480073374E-2</v>
      </c>
      <c r="Q105" s="340">
        <f t="shared" ref="Q105" si="199">SUM(Q106:S106)*$D$106+SUM(Q107:S107)*$D$107+SUM(Q108:S108)*$D$108+SUM(Q109:S109)*$D$109+SUM(Q110:S110)*$D$110+SUM(Q111:S111)*$D$111+SUM(Q112:S112)*$D$112+SUM(Q113:S113)*$D$113+SUM(Q114:S114)*$D$114+SUM(Q115:S115)*$D$115</f>
        <v>10803.69</v>
      </c>
      <c r="R105" s="339"/>
      <c r="S105" s="287">
        <f t="shared" ref="S105" si="200">Q105/$D$105</f>
        <v>0.49678304893021197</v>
      </c>
      <c r="T105" s="340">
        <f t="shared" ref="T105" si="201">SUM(T106:V106)*$D$106+SUM(T107:V107)*$D$107+SUM(T108:V108)*$D$108+SUM(T109:V109)*$D$109+SUM(T110:V110)*$D$110+SUM(T111:V111)*$D$111+SUM(T112:V112)*$D$112+SUM(T113:V113)*$D$113+SUM(T114:V114)*$D$114+SUM(T115:V115)*$D$115</f>
        <v>9318.0300000000007</v>
      </c>
      <c r="U105" s="339"/>
      <c r="V105" s="287">
        <f t="shared" ref="V105" si="202">T105/$D$105</f>
        <v>0.42846836158971457</v>
      </c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</row>
    <row r="106" spans="1:38" s="6" customFormat="1" ht="39.950000000000003" customHeight="1" x14ac:dyDescent="0.2">
      <c r="A106" s="185" t="str">
        <f>'Orçamento Sintético'!A105</f>
        <v>10.2.1</v>
      </c>
      <c r="B106" s="179">
        <f>'Orçamento Sintético'!B105</f>
        <v>96522</v>
      </c>
      <c r="C106" s="180" t="str">
        <f>'Orçamento Sintético'!C105</f>
        <v>ESCAVAÇÃO MANUAL PARA SAPATA, SEM PREVISÃO DE FÔRMA</v>
      </c>
      <c r="D106" s="186">
        <f>'Orçamento Sintético'!G105</f>
        <v>56.49</v>
      </c>
      <c r="E106" s="268"/>
      <c r="F106" s="265"/>
      <c r="G106" s="266"/>
      <c r="H106" s="268"/>
      <c r="I106" s="265"/>
      <c r="J106" s="266"/>
      <c r="K106" s="268"/>
      <c r="L106" s="265"/>
      <c r="M106" s="266"/>
      <c r="N106" s="268"/>
      <c r="O106" s="275">
        <v>1</v>
      </c>
      <c r="P106" s="266"/>
      <c r="Q106" s="268"/>
      <c r="R106" s="265"/>
      <c r="S106" s="266"/>
      <c r="T106" s="268"/>
      <c r="U106" s="265"/>
      <c r="V106" s="266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</row>
    <row r="107" spans="1:38" s="6" customFormat="1" ht="39.950000000000003" customHeight="1" x14ac:dyDescent="0.2">
      <c r="A107" s="185" t="str">
        <f>'Orçamento Sintético'!A106</f>
        <v>10.2.2</v>
      </c>
      <c r="B107" s="179">
        <f>'Orçamento Sintético'!B106</f>
        <v>93358</v>
      </c>
      <c r="C107" s="180" t="str">
        <f>'Orçamento Sintético'!C106</f>
        <v>ESCAVAÇÃO MANUAL DE VALA COM PROFUNDIDADE MENOR OU IGUAL A 1,30M (PARA ALVENARIA DE UMA VEZ)</v>
      </c>
      <c r="D107" s="186">
        <f>'Orçamento Sintético'!G106</f>
        <v>83.41</v>
      </c>
      <c r="E107" s="268"/>
      <c r="F107" s="265"/>
      <c r="G107" s="266"/>
      <c r="H107" s="268"/>
      <c r="I107" s="265"/>
      <c r="J107" s="266"/>
      <c r="K107" s="268"/>
      <c r="L107" s="265"/>
      <c r="M107" s="266"/>
      <c r="N107" s="268"/>
      <c r="O107" s="275">
        <v>1</v>
      </c>
      <c r="P107" s="266"/>
      <c r="Q107" s="268"/>
      <c r="R107" s="265"/>
      <c r="S107" s="266"/>
      <c r="T107" s="268"/>
      <c r="U107" s="265"/>
      <c r="V107" s="266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</row>
    <row r="108" spans="1:38" s="6" customFormat="1" ht="39.950000000000003" customHeight="1" x14ac:dyDescent="0.2">
      <c r="A108" s="185" t="str">
        <f>'Orçamento Sintético'!A107</f>
        <v>10.2.3</v>
      </c>
      <c r="B108" s="179" t="str">
        <f>'Orçamento Sintético'!B107</f>
        <v>TRE - 0314</v>
      </c>
      <c r="C108" s="180" t="str">
        <f>'Orçamento Sintético'!C107</f>
        <v xml:space="preserve">CONCRETAGEM DE SAPATAS, FCK 25 MPA, COM USO DE JERICA, LANÇAMENTO, ADENSAMENTO E ACABAMENTO </v>
      </c>
      <c r="D108" s="186">
        <f>'Orçamento Sintético'!G107</f>
        <v>368.85</v>
      </c>
      <c r="E108" s="268"/>
      <c r="F108" s="265"/>
      <c r="G108" s="266"/>
      <c r="H108" s="268"/>
      <c r="I108" s="265"/>
      <c r="J108" s="266"/>
      <c r="K108" s="268"/>
      <c r="L108" s="265"/>
      <c r="M108" s="266"/>
      <c r="N108" s="268"/>
      <c r="O108" s="275">
        <v>1</v>
      </c>
      <c r="P108" s="266"/>
      <c r="Q108" s="268"/>
      <c r="R108" s="265"/>
      <c r="S108" s="266"/>
      <c r="T108" s="268"/>
      <c r="U108" s="265"/>
      <c r="V108" s="266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</row>
    <row r="109" spans="1:38" s="6" customFormat="1" ht="60" customHeight="1" x14ac:dyDescent="0.2">
      <c r="A109" s="185" t="str">
        <f>'Orçamento Sintético'!A108</f>
        <v>10.2.4</v>
      </c>
      <c r="B109" s="179" t="str">
        <f>'Orçamento Sintético'!B108</f>
        <v>TRE - 0326</v>
      </c>
      <c r="C109" s="180" t="str">
        <f>'Orçamento Sintético'!C108</f>
        <v>ALVENARIA DE VEDAÇÃO DE UMA VEZ BLOCOS CERÂMICOS FURADOS NA HORIZONTAL DE 19x19x9CM (ESPESSURA 19CM, BLOCO DEITADO) DE PAREDES COM ÁREA LÍQUIDA MAIOR QUE 6M² SEM VÃOS, ARGAMASSA DE ASSENTAMENTO COM PREPARO EM BETONEIRA (NIVELAMENTO DO PISO SOB O GRADIL)</v>
      </c>
      <c r="D109" s="186">
        <f>'Orçamento Sintético'!G108</f>
        <v>1016.73</v>
      </c>
      <c r="E109" s="268"/>
      <c r="F109" s="265"/>
      <c r="G109" s="266"/>
      <c r="H109" s="268"/>
      <c r="I109" s="265"/>
      <c r="J109" s="266"/>
      <c r="K109" s="268"/>
      <c r="L109" s="265"/>
      <c r="M109" s="266"/>
      <c r="N109" s="268"/>
      <c r="O109" s="265"/>
      <c r="P109" s="274">
        <v>1</v>
      </c>
      <c r="Q109" s="268"/>
      <c r="R109" s="265"/>
      <c r="S109" s="266"/>
      <c r="T109" s="268"/>
      <c r="U109" s="265"/>
      <c r="V109" s="266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</row>
    <row r="110" spans="1:38" s="6" customFormat="1" ht="60" customHeight="1" x14ac:dyDescent="0.2">
      <c r="A110" s="185" t="str">
        <f>'Orçamento Sintético'!A109</f>
        <v>10.2.5</v>
      </c>
      <c r="B110" s="179">
        <f>'Orçamento Sintético'!B109</f>
        <v>87894</v>
      </c>
      <c r="C110" s="180" t="str">
        <f>'Orçamento Sintético'!C109</f>
        <v>CHAPISCO APLICADO EM ALVENARIA, SEM PRESENÇA DE VÃOS, E EM ESTRUTURAS DE CONCRETO DE FACHADA, COM COLHER DE PEDREIRO. ARGAMASSA TRAÇO 1:3 COM PREPARO EM BETONEIRA 400L</v>
      </c>
      <c r="D110" s="186">
        <f>'Orçamento Sintético'!G109</f>
        <v>100.1</v>
      </c>
      <c r="E110" s="268"/>
      <c r="F110" s="265"/>
      <c r="G110" s="266"/>
      <c r="H110" s="268"/>
      <c r="I110" s="265"/>
      <c r="J110" s="266"/>
      <c r="K110" s="268"/>
      <c r="L110" s="265"/>
      <c r="M110" s="266"/>
      <c r="N110" s="268"/>
      <c r="O110" s="265"/>
      <c r="P110" s="274">
        <v>1</v>
      </c>
      <c r="Q110" s="268"/>
      <c r="R110" s="265"/>
      <c r="S110" s="266"/>
      <c r="T110" s="268"/>
      <c r="U110" s="265"/>
      <c r="V110" s="266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</row>
    <row r="111" spans="1:38" s="6" customFormat="1" ht="60" customHeight="1" x14ac:dyDescent="0.2">
      <c r="A111" s="185" t="str">
        <f>'Orçamento Sintético'!A110</f>
        <v>10.2.6</v>
      </c>
      <c r="B111" s="179">
        <f>'Orçamento Sintético'!B110</f>
        <v>87792</v>
      </c>
      <c r="C111" s="180" t="str">
        <f>'Orçamento Sintético'!C110</f>
        <v>EMBOÇO OU MASSA ÚNICA EM ARGAMASSA TRAÇO 1:2:8, PREPARO MECÂNICO COM BETONEIRA 400L, APLICADA MANUALMENTE EM PANOS DE FACHADA SEM PRESENÇA DE VÃOS, ESPESSURA DE 25MM</v>
      </c>
      <c r="D111" s="186">
        <f>'Orçamento Sintético'!G110</f>
        <v>620.37</v>
      </c>
      <c r="E111" s="268"/>
      <c r="F111" s="265"/>
      <c r="G111" s="266"/>
      <c r="H111" s="268"/>
      <c r="I111" s="265"/>
      <c r="J111" s="266"/>
      <c r="K111" s="268"/>
      <c r="L111" s="265"/>
      <c r="M111" s="266"/>
      <c r="N111" s="268"/>
      <c r="O111" s="265"/>
      <c r="P111" s="266"/>
      <c r="Q111" s="268"/>
      <c r="R111" s="265"/>
      <c r="S111" s="266"/>
      <c r="T111" s="264">
        <v>1</v>
      </c>
      <c r="U111" s="265"/>
      <c r="V111" s="266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</row>
    <row r="112" spans="1:38" s="6" customFormat="1" ht="39.950000000000003" customHeight="1" x14ac:dyDescent="0.2">
      <c r="A112" s="185" t="str">
        <f>'Orçamento Sintético'!A111</f>
        <v>10.2.7</v>
      </c>
      <c r="B112" s="179" t="str">
        <f>'Orçamento Sintético'!B111</f>
        <v>TRE - 0354</v>
      </c>
      <c r="C112" s="180" t="str">
        <f>'Orçamento Sintético'!C111</f>
        <v>GRADIL METÁLICO COM TELA ONDULADA QUADRADA (TELA ARTÍSTICA) MALHA 1", FIO 12BWG, CANTONEIRA 1.1/2" x 1/8" E TUBOS GALVANIZADOS 3"</v>
      </c>
      <c r="D112" s="186">
        <f>'Orçamento Sintético'!G111</f>
        <v>14404.92</v>
      </c>
      <c r="E112" s="268"/>
      <c r="F112" s="265"/>
      <c r="G112" s="266"/>
      <c r="H112" s="268"/>
      <c r="I112" s="265"/>
      <c r="J112" s="266"/>
      <c r="K112" s="268"/>
      <c r="L112" s="265"/>
      <c r="M112" s="266"/>
      <c r="N112" s="268"/>
      <c r="O112" s="265"/>
      <c r="P112" s="266"/>
      <c r="Q112" s="264">
        <v>0.25</v>
      </c>
      <c r="R112" s="275">
        <v>0.25</v>
      </c>
      <c r="S112" s="274">
        <v>0.25</v>
      </c>
      <c r="T112" s="264">
        <v>0.25</v>
      </c>
      <c r="U112" s="265"/>
      <c r="V112" s="266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</row>
    <row r="113" spans="1:38" s="6" customFormat="1" ht="39.950000000000003" customHeight="1" x14ac:dyDescent="0.2">
      <c r="A113" s="185" t="str">
        <f>'Orçamento Sintético'!A112</f>
        <v>10.2.8</v>
      </c>
      <c r="B113" s="179">
        <f>'Orçamento Sintético'!B112</f>
        <v>100717</v>
      </c>
      <c r="C113" s="180" t="str">
        <f>'Orçamento Sintético'!C112</f>
        <v>LIXAMENTO MANUAL EM SUPERFÍCIES METÁLICAS EM OBRA</v>
      </c>
      <c r="D113" s="186">
        <f>'Orçamento Sintético'!G112</f>
        <v>588.70000000000005</v>
      </c>
      <c r="E113" s="268"/>
      <c r="F113" s="265"/>
      <c r="G113" s="266"/>
      <c r="H113" s="268"/>
      <c r="I113" s="265"/>
      <c r="J113" s="266"/>
      <c r="K113" s="268"/>
      <c r="L113" s="265"/>
      <c r="M113" s="266"/>
      <c r="N113" s="268"/>
      <c r="O113" s="265"/>
      <c r="P113" s="266"/>
      <c r="Q113" s="268"/>
      <c r="R113" s="265"/>
      <c r="S113" s="266"/>
      <c r="T113" s="268"/>
      <c r="U113" s="275">
        <v>1</v>
      </c>
      <c r="V113" s="266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</row>
    <row r="114" spans="1:38" s="6" customFormat="1" ht="39.950000000000003" customHeight="1" x14ac:dyDescent="0.2">
      <c r="A114" s="185" t="str">
        <f>'Orçamento Sintético'!A113</f>
        <v>10.2.9</v>
      </c>
      <c r="B114" s="179">
        <f>'Orçamento Sintético'!B113</f>
        <v>100722</v>
      </c>
      <c r="C114" s="180" t="str">
        <f>'Orçamento Sintético'!C113</f>
        <v>PINTURA COM TINTA ALQUIDICA DE FUNDO (TIPO ZARCÃO) APLICADA A ROLO OU PINCEL SOBRE SUPERFÍCIES METÁLICAS, EXECUTADA EM OBRA,UMA DEMÃO</v>
      </c>
      <c r="D114" s="186">
        <f>'Orçamento Sintético'!G113</f>
        <v>1504.47</v>
      </c>
      <c r="E114" s="268"/>
      <c r="F114" s="265"/>
      <c r="G114" s="266"/>
      <c r="H114" s="268"/>
      <c r="I114" s="265"/>
      <c r="J114" s="266"/>
      <c r="K114" s="268"/>
      <c r="L114" s="265"/>
      <c r="M114" s="266"/>
      <c r="N114" s="268"/>
      <c r="O114" s="265"/>
      <c r="P114" s="266"/>
      <c r="Q114" s="268"/>
      <c r="R114" s="265"/>
      <c r="S114" s="266"/>
      <c r="T114" s="268"/>
      <c r="U114" s="265"/>
      <c r="V114" s="274">
        <v>1</v>
      </c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</row>
    <row r="115" spans="1:38" s="6" customFormat="1" ht="60" customHeight="1" thickBot="1" x14ac:dyDescent="0.25">
      <c r="A115" s="185" t="str">
        <f>'Orçamento Sintético'!A114</f>
        <v>10.2.10</v>
      </c>
      <c r="B115" s="179">
        <f>'Orçamento Sintético'!B114</f>
        <v>100750</v>
      </c>
      <c r="C115" s="180" t="str">
        <f>'Orçamento Sintético'!C114</f>
        <v>PINTURA COM TINTA ALQUIDICA DE ACABAMENTO (ESMALTE SINTÉTICO FOSCO) APLICADA A ROLO OU PINCEL SOBRE SUPERFÍCIES METÁLICAS, EXECUTADA EM OBRA, DUAS DEMÃOS - CORES CINZA E BRANCO</v>
      </c>
      <c r="D115" s="186">
        <f>'Orçamento Sintético'!G114</f>
        <v>3003.26</v>
      </c>
      <c r="E115" s="268"/>
      <c r="F115" s="265"/>
      <c r="G115" s="266"/>
      <c r="H115" s="268"/>
      <c r="I115" s="265"/>
      <c r="J115" s="266"/>
      <c r="K115" s="268"/>
      <c r="L115" s="265"/>
      <c r="M115" s="266"/>
      <c r="N115" s="268"/>
      <c r="O115" s="265"/>
      <c r="P115" s="266"/>
      <c r="Q115" s="268"/>
      <c r="R115" s="265"/>
      <c r="S115" s="266"/>
      <c r="T115" s="268"/>
      <c r="U115" s="265"/>
      <c r="V115" s="274">
        <v>1</v>
      </c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</row>
    <row r="116" spans="1:38" s="8" customFormat="1" ht="30" customHeight="1" thickBot="1" x14ac:dyDescent="0.25">
      <c r="A116" s="188" t="str">
        <f>'Orçamento Sintético'!A115</f>
        <v>10.3</v>
      </c>
      <c r="B116" s="181">
        <f>'Orçamento Sintético'!B115</f>
        <v>0</v>
      </c>
      <c r="C116" s="182" t="str">
        <f>'Orçamento Sintético'!C115</f>
        <v>MURO LATERAL ESQUERDO</v>
      </c>
      <c r="D116" s="189">
        <f>SUM(D117:D120)</f>
        <v>1311.59</v>
      </c>
      <c r="E116" s="333">
        <f>SUM(E117:G117)*$D$117+SUM(E118:G118)*$D$118+SUM(E119:G119)*$D$119+SUM(E120:G120)*$D$120</f>
        <v>0</v>
      </c>
      <c r="F116" s="334"/>
      <c r="G116" s="123">
        <f>E116/$D$116</f>
        <v>0</v>
      </c>
      <c r="H116" s="333">
        <f t="shared" ref="H116" si="203">SUM(H117:J117)*$D$117+SUM(H118:J118)*$D$118+SUM(H119:J119)*$D$119+SUM(H120:J120)*$D$120</f>
        <v>0</v>
      </c>
      <c r="I116" s="334"/>
      <c r="J116" s="123">
        <f t="shared" ref="J116" si="204">H116/$D$116</f>
        <v>0</v>
      </c>
      <c r="K116" s="333">
        <f t="shared" ref="K116" si="205">SUM(K117:M117)*$D$117+SUM(K118:M118)*$D$118+SUM(K119:M119)*$D$119+SUM(K120:M120)*$D$120</f>
        <v>0</v>
      </c>
      <c r="L116" s="334"/>
      <c r="M116" s="123">
        <f t="shared" ref="M116" si="206">K116/$D$116</f>
        <v>0</v>
      </c>
      <c r="N116" s="333">
        <f t="shared" ref="N116" si="207">SUM(N117:P117)*$D$117+SUM(N118:P118)*$D$118+SUM(N119:P119)*$D$119+SUM(N120:P120)*$D$120</f>
        <v>0</v>
      </c>
      <c r="O116" s="334"/>
      <c r="P116" s="123">
        <f t="shared" ref="P116" si="208">N116/$D$116</f>
        <v>0</v>
      </c>
      <c r="Q116" s="333">
        <f t="shared" ref="Q116" si="209">SUM(Q117:S117)*$D$117+SUM(Q118:S118)*$D$118+SUM(Q119:S119)*$D$119+SUM(Q120:S120)*$D$120</f>
        <v>0</v>
      </c>
      <c r="R116" s="334"/>
      <c r="S116" s="123">
        <f t="shared" ref="S116" si="210">Q116/$D$116</f>
        <v>0</v>
      </c>
      <c r="T116" s="340">
        <f t="shared" ref="T116" si="211">SUM(T117:V117)*$D$117+SUM(T118:V118)*$D$118+SUM(T119:V119)*$D$119+SUM(T120:V120)*$D$120</f>
        <v>1311.59</v>
      </c>
      <c r="U116" s="339"/>
      <c r="V116" s="287">
        <f t="shared" ref="V116" si="212">T116/$D$116</f>
        <v>1</v>
      </c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</row>
    <row r="117" spans="1:38" s="6" customFormat="1" ht="39.950000000000003" customHeight="1" x14ac:dyDescent="0.2">
      <c r="A117" s="185" t="str">
        <f>'Orçamento Sintético'!A116</f>
        <v>10.3.1</v>
      </c>
      <c r="B117" s="179">
        <f>'Orçamento Sintético'!B116</f>
        <v>99814</v>
      </c>
      <c r="C117" s="180" t="str">
        <f>'Orçamento Sintético'!C116</f>
        <v>LIMPEZA DE SUPERFÍCIE COM JATO DE ALTA PRESSÃO</v>
      </c>
      <c r="D117" s="186">
        <f>'Orçamento Sintético'!G116</f>
        <v>73.84</v>
      </c>
      <c r="E117" s="268"/>
      <c r="F117" s="265"/>
      <c r="G117" s="266"/>
      <c r="H117" s="268"/>
      <c r="I117" s="265"/>
      <c r="J117" s="266"/>
      <c r="K117" s="268"/>
      <c r="L117" s="265"/>
      <c r="M117" s="266"/>
      <c r="N117" s="268"/>
      <c r="O117" s="265"/>
      <c r="P117" s="266"/>
      <c r="Q117" s="268"/>
      <c r="R117" s="265"/>
      <c r="S117" s="266"/>
      <c r="T117" s="264">
        <v>1</v>
      </c>
      <c r="U117" s="265"/>
      <c r="V117" s="266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</row>
    <row r="118" spans="1:38" s="6" customFormat="1" ht="39.950000000000003" customHeight="1" x14ac:dyDescent="0.2">
      <c r="A118" s="185" t="str">
        <f>'Orçamento Sintético'!A117</f>
        <v>10.3.2</v>
      </c>
      <c r="B118" s="179">
        <f>'Orçamento Sintético'!B117</f>
        <v>88485</v>
      </c>
      <c r="C118" s="180" t="str">
        <f>'Orçamento Sintético'!C117</f>
        <v xml:space="preserve">APLICAÇÃO DE FUNDO SELADOR ACRÍLICO EM PAREDES, UMA DEMÃO </v>
      </c>
      <c r="D118" s="186">
        <f>'Orçamento Sintético'!G117</f>
        <v>89.82</v>
      </c>
      <c r="E118" s="268"/>
      <c r="F118" s="265"/>
      <c r="G118" s="266"/>
      <c r="H118" s="268"/>
      <c r="I118" s="265"/>
      <c r="J118" s="266"/>
      <c r="K118" s="268"/>
      <c r="L118" s="265"/>
      <c r="M118" s="266"/>
      <c r="N118" s="268"/>
      <c r="O118" s="265"/>
      <c r="P118" s="266"/>
      <c r="Q118" s="268"/>
      <c r="R118" s="265"/>
      <c r="S118" s="266"/>
      <c r="T118" s="264">
        <v>1</v>
      </c>
      <c r="U118" s="265"/>
      <c r="V118" s="266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</row>
    <row r="119" spans="1:38" s="6" customFormat="1" ht="39.950000000000003" customHeight="1" x14ac:dyDescent="0.2">
      <c r="A119" s="185" t="str">
        <f>'Orçamento Sintético'!A118</f>
        <v>10.3.3</v>
      </c>
      <c r="B119" s="179" t="str">
        <f>'Orçamento Sintético'!B118</f>
        <v>TRE - 0029</v>
      </c>
      <c r="C119" s="180" t="str">
        <f>'Orçamento Sintético'!C118</f>
        <v xml:space="preserve">APLICAÇÃO MANUAL DE MASSA ACRÍLICA EM PAREDES, COM ROLO PARA TEXTURA, DUAS DEMÃOS </v>
      </c>
      <c r="D119" s="186">
        <f>'Orçamento Sintético'!G118</f>
        <v>555.5</v>
      </c>
      <c r="E119" s="268"/>
      <c r="F119" s="265"/>
      <c r="G119" s="266"/>
      <c r="H119" s="268"/>
      <c r="I119" s="265"/>
      <c r="J119" s="266"/>
      <c r="K119" s="268"/>
      <c r="L119" s="265"/>
      <c r="M119" s="266"/>
      <c r="N119" s="268"/>
      <c r="O119" s="265"/>
      <c r="P119" s="266"/>
      <c r="Q119" s="268"/>
      <c r="R119" s="265"/>
      <c r="S119" s="266"/>
      <c r="T119" s="264">
        <v>1</v>
      </c>
      <c r="U119" s="265"/>
      <c r="V119" s="266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</row>
    <row r="120" spans="1:38" s="6" customFormat="1" ht="39.950000000000003" customHeight="1" thickBot="1" x14ac:dyDescent="0.25">
      <c r="A120" s="185" t="str">
        <f>'Orçamento Sintético'!A119</f>
        <v>10.3.4</v>
      </c>
      <c r="B120" s="179">
        <f>'Orçamento Sintético'!B119</f>
        <v>88489</v>
      </c>
      <c r="C120" s="180" t="str">
        <f>'Orçamento Sintético'!C119</f>
        <v>APLICAÇÃO MANUAL DE PINTURA COM TINTA LÁTEX ACRÍLICA SEMI-BRILHO, EM PAREDES, DUAS DEMÃOS (TINTA ACRÍLICA PREMIUN)</v>
      </c>
      <c r="D120" s="186">
        <f>'Orçamento Sintético'!G119</f>
        <v>592.42999999999995</v>
      </c>
      <c r="E120" s="268"/>
      <c r="F120" s="265"/>
      <c r="G120" s="266"/>
      <c r="H120" s="268"/>
      <c r="I120" s="265"/>
      <c r="J120" s="266"/>
      <c r="K120" s="268"/>
      <c r="L120" s="265"/>
      <c r="M120" s="266"/>
      <c r="N120" s="268"/>
      <c r="O120" s="265"/>
      <c r="P120" s="266"/>
      <c r="Q120" s="268"/>
      <c r="R120" s="265"/>
      <c r="S120" s="266"/>
      <c r="T120" s="264">
        <v>1</v>
      </c>
      <c r="U120" s="265"/>
      <c r="V120" s="266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</row>
    <row r="121" spans="1:38" s="8" customFormat="1" ht="30" customHeight="1" thickBot="1" x14ac:dyDescent="0.25">
      <c r="A121" s="188" t="str">
        <f>'Orçamento Sintético'!A120</f>
        <v>10.4</v>
      </c>
      <c r="B121" s="181">
        <f>'Orçamento Sintético'!B120</f>
        <v>0</v>
      </c>
      <c r="C121" s="182" t="str">
        <f>'Orçamento Sintético'!C120</f>
        <v>MURO LATERAL DIREITO</v>
      </c>
      <c r="D121" s="189">
        <f>SUM(D122:D127)</f>
        <v>1782.67</v>
      </c>
      <c r="E121" s="333">
        <f>SUM(E122:G122)*$D$122+SUM(E123:G123)*$D$123+SUM(E124:G124)*$D$124+SUM(E125:G125)*$D$125+SUM(E126:G126)*$D$126+SUM(E127:G127)*$D$127</f>
        <v>0</v>
      </c>
      <c r="F121" s="334"/>
      <c r="G121" s="123">
        <f>E121/$D$121</f>
        <v>0</v>
      </c>
      <c r="H121" s="333">
        <f t="shared" ref="H121" si="213">SUM(H122:J122)*$D$122+SUM(H123:J123)*$D$123+SUM(H124:J124)*$D$124+SUM(H125:J125)*$D$125+SUM(H126:J126)*$D$126+SUM(H127:J127)*$D$127</f>
        <v>0</v>
      </c>
      <c r="I121" s="334"/>
      <c r="J121" s="123">
        <f t="shared" ref="J121" si="214">H121/$D$121</f>
        <v>0</v>
      </c>
      <c r="K121" s="340">
        <f t="shared" ref="K121" si="215">SUM(K122:M122)*$D$122+SUM(K123:M123)*$D$123+SUM(K124:M124)*$D$124+SUM(K125:M125)*$D$125+SUM(K126:M126)*$D$126+SUM(K127:M127)*$D$127</f>
        <v>544.91999999999996</v>
      </c>
      <c r="L121" s="339"/>
      <c r="M121" s="287">
        <f t="shared" ref="M121" si="216">K121/$D$121</f>
        <v>0.30567631698519632</v>
      </c>
      <c r="N121" s="333">
        <f t="shared" ref="N121" si="217">SUM(N122:P122)*$D$122+SUM(N123:P123)*$D$123+SUM(N124:P124)*$D$124+SUM(N125:P125)*$D$125+SUM(N126:P126)*$D$126+SUM(N127:P127)*$D$127</f>
        <v>0</v>
      </c>
      <c r="O121" s="334"/>
      <c r="P121" s="123">
        <f t="shared" ref="P121" si="218">N121/$D$121</f>
        <v>0</v>
      </c>
      <c r="Q121" s="333">
        <f t="shared" ref="Q121" si="219">SUM(Q122:S122)*$D$122+SUM(Q123:S123)*$D$123+SUM(Q124:S124)*$D$124+SUM(Q125:S125)*$D$125+SUM(Q126:S126)*$D$126+SUM(Q127:S127)*$D$127</f>
        <v>0</v>
      </c>
      <c r="R121" s="334"/>
      <c r="S121" s="123">
        <f t="shared" ref="S121" si="220">Q121/$D$121</f>
        <v>0</v>
      </c>
      <c r="T121" s="340">
        <f t="shared" ref="T121" si="221">SUM(T122:V122)*$D$122+SUM(T123:V123)*$D$123+SUM(T124:V124)*$D$124+SUM(T125:V125)*$D$125+SUM(T126:V126)*$D$126+SUM(T127:V127)*$D$127</f>
        <v>1237.75</v>
      </c>
      <c r="U121" s="339"/>
      <c r="V121" s="287">
        <f t="shared" ref="V121" si="222">T121/$D$121</f>
        <v>0.69432368301480363</v>
      </c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</row>
    <row r="122" spans="1:38" s="6" customFormat="1" ht="60" customHeight="1" x14ac:dyDescent="0.2">
      <c r="A122" s="185" t="str">
        <f>'Orçamento Sintético'!A121</f>
        <v>10.4.1</v>
      </c>
      <c r="B122" s="179">
        <f>'Orçamento Sintético'!B121</f>
        <v>87503</v>
      </c>
      <c r="C122" s="180" t="str">
        <f>'Orçamento Sintético'!C121</f>
        <v>ALVENARIA DE VEDAÇÃO DE BLOCOS CERÂMICOS FURADOS NA HORIZONTAL DE 9X19X19CM (ESPESSURA 9CM) DE PAREDES COM ÁREA LÍQUIDA MAIOR OU IGUAL A 6M² SEM VÃOS E ARGAMASSA DE ASSENTAMENTO COM PREPARO EM BETONEIRA</v>
      </c>
      <c r="D122" s="186">
        <f>'Orçamento Sintético'!G121</f>
        <v>240.92</v>
      </c>
      <c r="E122" s="268"/>
      <c r="F122" s="265"/>
      <c r="G122" s="266"/>
      <c r="H122" s="268"/>
      <c r="I122" s="265"/>
      <c r="J122" s="266"/>
      <c r="K122" s="268"/>
      <c r="L122" s="265"/>
      <c r="M122" s="274">
        <v>1</v>
      </c>
      <c r="N122" s="268"/>
      <c r="O122" s="265"/>
      <c r="P122" s="266"/>
      <c r="Q122" s="268"/>
      <c r="R122" s="265"/>
      <c r="S122" s="266"/>
      <c r="T122" s="268"/>
      <c r="U122" s="265"/>
      <c r="V122" s="266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</row>
    <row r="123" spans="1:38" s="6" customFormat="1" ht="60" customHeight="1" x14ac:dyDescent="0.2">
      <c r="A123" s="185" t="str">
        <f>'Orçamento Sintético'!A122</f>
        <v>10.4.2</v>
      </c>
      <c r="B123" s="179">
        <f>'Orçamento Sintético'!B122</f>
        <v>87894</v>
      </c>
      <c r="C123" s="180" t="str">
        <f>'Orçamento Sintético'!C122</f>
        <v>CHAPISCO APLICADO EM ALVENARIA, SEM PRESENÇA DE VÃOS, E EM ESTRUTURAS DE CONCRETO DE FACHADA, COM COLHER DE PEDREIRO. ARGAMASSA TRAÇO 1:3 COM PREPARO EM BETONEIRA 400L</v>
      </c>
      <c r="D123" s="186">
        <f>'Orçamento Sintético'!G122</f>
        <v>42.24</v>
      </c>
      <c r="E123" s="268"/>
      <c r="F123" s="265"/>
      <c r="G123" s="266"/>
      <c r="H123" s="268"/>
      <c r="I123" s="265"/>
      <c r="J123" s="266"/>
      <c r="K123" s="268"/>
      <c r="L123" s="265"/>
      <c r="M123" s="274">
        <v>1</v>
      </c>
      <c r="N123" s="268"/>
      <c r="O123" s="265"/>
      <c r="P123" s="266"/>
      <c r="Q123" s="268"/>
      <c r="R123" s="265"/>
      <c r="S123" s="266"/>
      <c r="T123" s="268"/>
      <c r="U123" s="265"/>
      <c r="V123" s="266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</row>
    <row r="124" spans="1:38" s="6" customFormat="1" ht="60" customHeight="1" x14ac:dyDescent="0.2">
      <c r="A124" s="185" t="str">
        <f>'Orçamento Sintético'!A123</f>
        <v>10.4.3</v>
      </c>
      <c r="B124" s="179">
        <f>'Orçamento Sintético'!B123</f>
        <v>87792</v>
      </c>
      <c r="C124" s="180" t="str">
        <f>'Orçamento Sintético'!C123</f>
        <v>EMBOÇO OU MASSA ÚNICA EM ARGAMASSA TRAÇO 1:2:8, PREPARO MECÂNICO COM BETONEIRA 400L, APLICADA MANUALMENTE EM PANOS DE FACHADA SEM PRESENÇA DE VÃOS, ESPESSURA DE 25MM</v>
      </c>
      <c r="D124" s="186">
        <f>'Orçamento Sintético'!G123</f>
        <v>261.76</v>
      </c>
      <c r="E124" s="268"/>
      <c r="F124" s="265"/>
      <c r="G124" s="266"/>
      <c r="H124" s="268"/>
      <c r="I124" s="265"/>
      <c r="J124" s="266"/>
      <c r="K124" s="268"/>
      <c r="L124" s="265"/>
      <c r="M124" s="274">
        <v>1</v>
      </c>
      <c r="N124" s="268"/>
      <c r="O124" s="265"/>
      <c r="P124" s="266"/>
      <c r="Q124" s="268"/>
      <c r="R124" s="265"/>
      <c r="S124" s="266"/>
      <c r="T124" s="268"/>
      <c r="U124" s="265"/>
      <c r="V124" s="266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</row>
    <row r="125" spans="1:38" s="6" customFormat="1" ht="39.950000000000003" customHeight="1" x14ac:dyDescent="0.2">
      <c r="A125" s="185" t="str">
        <f>'Orçamento Sintético'!A124</f>
        <v>10.4.4</v>
      </c>
      <c r="B125" s="179">
        <f>'Orçamento Sintético'!B124</f>
        <v>88485</v>
      </c>
      <c r="C125" s="180" t="str">
        <f>'Orçamento Sintético'!C124</f>
        <v xml:space="preserve">APLICAÇÃO DE FUNDO SELADOR ACRÍLICO EM PAREDES, UMA DEMÃO </v>
      </c>
      <c r="D125" s="186">
        <f>'Orçamento Sintético'!G124</f>
        <v>89.82</v>
      </c>
      <c r="E125" s="268"/>
      <c r="F125" s="265"/>
      <c r="G125" s="266"/>
      <c r="H125" s="268"/>
      <c r="I125" s="265"/>
      <c r="J125" s="266"/>
      <c r="K125" s="268"/>
      <c r="L125" s="265"/>
      <c r="M125" s="266"/>
      <c r="N125" s="268"/>
      <c r="O125" s="265"/>
      <c r="P125" s="266"/>
      <c r="Q125" s="268"/>
      <c r="R125" s="265"/>
      <c r="S125" s="266"/>
      <c r="T125" s="264">
        <v>1</v>
      </c>
      <c r="U125" s="265"/>
      <c r="V125" s="266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</row>
    <row r="126" spans="1:38" s="6" customFormat="1" ht="39.950000000000003" customHeight="1" x14ac:dyDescent="0.2">
      <c r="A126" s="185" t="str">
        <f>'Orçamento Sintético'!A125</f>
        <v>10.4.5</v>
      </c>
      <c r="B126" s="179" t="str">
        <f>'Orçamento Sintético'!B125</f>
        <v>TRE - 0029</v>
      </c>
      <c r="C126" s="180" t="str">
        <f>'Orçamento Sintético'!C125</f>
        <v xml:space="preserve">APLICAÇÃO MANUAL DE MASSA ACRÍLICA EM PAREDES, COM ROLO PARA TEXTURA, DUAS DEMÃOS </v>
      </c>
      <c r="D126" s="186">
        <f>'Orçamento Sintético'!G125</f>
        <v>555.5</v>
      </c>
      <c r="E126" s="268"/>
      <c r="F126" s="265"/>
      <c r="G126" s="266"/>
      <c r="H126" s="268"/>
      <c r="I126" s="265"/>
      <c r="J126" s="266"/>
      <c r="K126" s="268"/>
      <c r="L126" s="265"/>
      <c r="M126" s="266"/>
      <c r="N126" s="268"/>
      <c r="O126" s="265"/>
      <c r="P126" s="266"/>
      <c r="Q126" s="268"/>
      <c r="R126" s="265"/>
      <c r="S126" s="266"/>
      <c r="T126" s="264">
        <v>1</v>
      </c>
      <c r="U126" s="265"/>
      <c r="V126" s="266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</row>
    <row r="127" spans="1:38" s="6" customFormat="1" ht="39.950000000000003" customHeight="1" thickBot="1" x14ac:dyDescent="0.25">
      <c r="A127" s="185" t="str">
        <f>'Orçamento Sintético'!A126</f>
        <v>10.4.6</v>
      </c>
      <c r="B127" s="179">
        <f>'Orçamento Sintético'!B126</f>
        <v>88489</v>
      </c>
      <c r="C127" s="180" t="str">
        <f>'Orçamento Sintético'!C126</f>
        <v>APLICAÇÃO MANUAL DE PINTURA COM TINTA LÁTEX ACRÍLICA SEMI-BRILHO, EM PAREDES, DUAS DEMÃOS (TINTA ACRÍLICA PREMIUN)</v>
      </c>
      <c r="D127" s="186">
        <f>'Orçamento Sintético'!G126</f>
        <v>592.42999999999995</v>
      </c>
      <c r="E127" s="268"/>
      <c r="F127" s="265"/>
      <c r="G127" s="266"/>
      <c r="H127" s="268"/>
      <c r="I127" s="265"/>
      <c r="J127" s="266"/>
      <c r="K127" s="268"/>
      <c r="L127" s="265"/>
      <c r="M127" s="266"/>
      <c r="N127" s="268"/>
      <c r="O127" s="265"/>
      <c r="P127" s="266"/>
      <c r="Q127" s="268"/>
      <c r="R127" s="265"/>
      <c r="S127" s="266"/>
      <c r="T127" s="264">
        <v>1</v>
      </c>
      <c r="U127" s="265"/>
      <c r="V127" s="266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</row>
    <row r="128" spans="1:38" s="8" customFormat="1" ht="30" customHeight="1" thickBot="1" x14ac:dyDescent="0.25">
      <c r="A128" s="188" t="str">
        <f>'Orçamento Sintético'!A127</f>
        <v>10.5</v>
      </c>
      <c r="B128" s="181">
        <f>'Orçamento Sintético'!B127</f>
        <v>0</v>
      </c>
      <c r="C128" s="182" t="str">
        <f>'Orçamento Sintético'!C127</f>
        <v>MURO POSTERIOR</v>
      </c>
      <c r="D128" s="189">
        <f>D129</f>
        <v>85.492000000000004</v>
      </c>
      <c r="E128" s="333">
        <f>SUM(E129:G129)*$D$129</f>
        <v>0</v>
      </c>
      <c r="F128" s="334"/>
      <c r="G128" s="123">
        <f>E128/$D$128</f>
        <v>0</v>
      </c>
      <c r="H128" s="333">
        <f t="shared" ref="H128" si="223">SUM(H129:J129)*$D$129</f>
        <v>0</v>
      </c>
      <c r="I128" s="334"/>
      <c r="J128" s="123">
        <f t="shared" ref="J128" si="224">H128/$D$128</f>
        <v>0</v>
      </c>
      <c r="K128" s="333">
        <f t="shared" ref="K128" si="225">SUM(K129:M129)*$D$129</f>
        <v>0</v>
      </c>
      <c r="L128" s="334"/>
      <c r="M128" s="123">
        <f t="shared" ref="M128" si="226">K128/$D$128</f>
        <v>0</v>
      </c>
      <c r="N128" s="333">
        <f t="shared" ref="N128" si="227">SUM(N129:P129)*$D$129</f>
        <v>0</v>
      </c>
      <c r="O128" s="334"/>
      <c r="P128" s="123">
        <f t="shared" ref="P128" si="228">N128/$D$128</f>
        <v>0</v>
      </c>
      <c r="Q128" s="333">
        <f t="shared" ref="Q128" si="229">SUM(Q129:S129)*$D$129</f>
        <v>0</v>
      </c>
      <c r="R128" s="334"/>
      <c r="S128" s="123">
        <f t="shared" ref="S128" si="230">Q128/$D$128</f>
        <v>0</v>
      </c>
      <c r="T128" s="340">
        <f t="shared" ref="T128" si="231">SUM(T129:V129)*$D$129</f>
        <v>85.492000000000004</v>
      </c>
      <c r="U128" s="339"/>
      <c r="V128" s="287">
        <f t="shared" ref="V128" si="232">T128/$D$128</f>
        <v>1</v>
      </c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</row>
    <row r="129" spans="1:38" s="6" customFormat="1" ht="39.950000000000003" customHeight="1" thickBot="1" x14ac:dyDescent="0.25">
      <c r="A129" s="185" t="str">
        <f>'Orçamento Sintético'!A128</f>
        <v>10.5.1</v>
      </c>
      <c r="B129" s="179">
        <f>'Orçamento Sintético'!B128</f>
        <v>99814</v>
      </c>
      <c r="C129" s="180" t="str">
        <f>'Orçamento Sintético'!C128</f>
        <v>LIMPEZA DE SUPERFÍCIE COM JATO DE ALTA PRESSÃO</v>
      </c>
      <c r="D129" s="186">
        <f>'Orçamento Sintético'!G128</f>
        <v>85.492000000000004</v>
      </c>
      <c r="E129" s="268"/>
      <c r="F129" s="265"/>
      <c r="G129" s="266"/>
      <c r="H129" s="268"/>
      <c r="I129" s="265"/>
      <c r="J129" s="266"/>
      <c r="K129" s="268"/>
      <c r="L129" s="265"/>
      <c r="M129" s="266"/>
      <c r="N129" s="268"/>
      <c r="O129" s="265"/>
      <c r="P129" s="266"/>
      <c r="Q129" s="268"/>
      <c r="R129" s="265"/>
      <c r="S129" s="266"/>
      <c r="T129" s="264">
        <v>1</v>
      </c>
      <c r="U129" s="265"/>
      <c r="V129" s="266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</row>
    <row r="130" spans="1:38" s="8" customFormat="1" ht="30" customHeight="1" thickBot="1" x14ac:dyDescent="0.25">
      <c r="A130" s="183">
        <f>'Orçamento Sintético'!A129</f>
        <v>11</v>
      </c>
      <c r="B130" s="177">
        <f>'Orçamento Sintético'!B129</f>
        <v>0</v>
      </c>
      <c r="C130" s="178" t="str">
        <f>'Orçamento Sintético'!C129</f>
        <v>ELEMENTOS ESTRUTURAIS AUXILIARES</v>
      </c>
      <c r="D130" s="184">
        <f>SUM(D131:D135)</f>
        <v>3392.2799999999997</v>
      </c>
      <c r="E130" s="333">
        <f>SUM(E131:G131)*$D$131+SUM(E132:G132)*$D$132+SUM(E133:G133)*$D$133+SUM(E134:G134)*$D$134+SUM(E135:G135)*$D$135</f>
        <v>0</v>
      </c>
      <c r="F130" s="334"/>
      <c r="G130" s="123">
        <f>E130/$D$130</f>
        <v>0</v>
      </c>
      <c r="H130" s="333">
        <f t="shared" ref="H130" si="233">SUM(H131:J131)*$D$131+SUM(H132:J132)*$D$132+SUM(H133:J133)*$D$133+SUM(H134:J134)*$D$134+SUM(H135:J135)*$D$135</f>
        <v>0</v>
      </c>
      <c r="I130" s="334"/>
      <c r="J130" s="123">
        <f t="shared" ref="J130" si="234">H130/$D$130</f>
        <v>0</v>
      </c>
      <c r="K130" s="335">
        <f t="shared" ref="K130" si="235">SUM(K131:M131)*$D$131+SUM(K132:M132)*$D$132+SUM(K133:M133)*$D$133+SUM(K134:M134)*$D$134+SUM(K135:M135)*$D$135</f>
        <v>1492.9099999999999</v>
      </c>
      <c r="L130" s="336"/>
      <c r="M130" s="262">
        <f t="shared" ref="M130" si="236">K130/$D$130</f>
        <v>0.44009044064758807</v>
      </c>
      <c r="N130" s="335">
        <f t="shared" ref="N130" si="237">SUM(N131:P131)*$D$131+SUM(N132:P132)*$D$132+SUM(N133:P133)*$D$133+SUM(N134:P134)*$D$134+SUM(N135:P135)*$D$135</f>
        <v>1899.3700000000001</v>
      </c>
      <c r="O130" s="336"/>
      <c r="P130" s="262">
        <f t="shared" ref="P130" si="238">N130/$D$130</f>
        <v>0.55990955935241205</v>
      </c>
      <c r="Q130" s="333">
        <f t="shared" ref="Q130" si="239">SUM(Q131:S131)*$D$131+SUM(Q132:S132)*$D$132+SUM(Q133:S133)*$D$133+SUM(Q134:S134)*$D$134+SUM(Q135:S135)*$D$135</f>
        <v>0</v>
      </c>
      <c r="R130" s="334"/>
      <c r="S130" s="123">
        <f t="shared" ref="S130" si="240">Q130/$D$130</f>
        <v>0</v>
      </c>
      <c r="T130" s="333">
        <f t="shared" ref="T130" si="241">SUM(T131:V131)*$D$131+SUM(T132:V132)*$D$132+SUM(T133:V133)*$D$133+SUM(T134:V134)*$D$134+SUM(T135:V135)*$D$135</f>
        <v>0</v>
      </c>
      <c r="U130" s="334"/>
      <c r="V130" s="123">
        <f t="shared" ref="V130" si="242">T130/$D$130</f>
        <v>0</v>
      </c>
      <c r="W130" s="59"/>
      <c r="X130" s="154">
        <f>E130+H130+K130+N130+T130+Q130</f>
        <v>3392.2799999999997</v>
      </c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</row>
    <row r="131" spans="1:38" s="96" customFormat="1" ht="39.950000000000003" customHeight="1" x14ac:dyDescent="0.2">
      <c r="A131" s="294" t="str">
        <f>'Orçamento Sintético'!A130</f>
        <v>11.1</v>
      </c>
      <c r="B131" s="179">
        <f>'Orçamento Sintético'!B130</f>
        <v>93186</v>
      </c>
      <c r="C131" s="295" t="str">
        <f>'Orçamento Sintético'!C130</f>
        <v>VERGA MOLDADA IN LOCO EM CONCRETO PARA JANELAS COM ATÉ DE 1,50M DE VÃO</v>
      </c>
      <c r="D131" s="296">
        <f>'Orçamento Sintético'!G130</f>
        <v>122.1</v>
      </c>
      <c r="E131" s="268"/>
      <c r="F131" s="265"/>
      <c r="G131" s="266"/>
      <c r="H131" s="268"/>
      <c r="I131" s="265"/>
      <c r="J131" s="266"/>
      <c r="K131" s="268"/>
      <c r="L131" s="275">
        <v>1</v>
      </c>
      <c r="M131" s="266"/>
      <c r="N131" s="268"/>
      <c r="O131" s="265"/>
      <c r="P131" s="266"/>
      <c r="Q131" s="268"/>
      <c r="R131" s="265"/>
      <c r="S131" s="266"/>
      <c r="T131" s="268"/>
      <c r="U131" s="265"/>
      <c r="V131" s="266"/>
      <c r="W131" s="222"/>
      <c r="X131" s="222"/>
      <c r="Y131" s="222"/>
      <c r="Z131" s="222"/>
      <c r="AA131" s="222"/>
      <c r="AB131" s="222"/>
      <c r="AC131" s="222"/>
      <c r="AD131" s="222"/>
      <c r="AE131" s="222"/>
      <c r="AF131" s="222"/>
      <c r="AG131" s="222"/>
      <c r="AH131" s="222"/>
      <c r="AI131" s="222"/>
      <c r="AJ131" s="222"/>
      <c r="AK131" s="222"/>
      <c r="AL131" s="222"/>
    </row>
    <row r="132" spans="1:38" s="96" customFormat="1" ht="39.950000000000003" customHeight="1" x14ac:dyDescent="0.2">
      <c r="A132" s="294" t="str">
        <f>'Orçamento Sintético'!A131</f>
        <v>11.2</v>
      </c>
      <c r="B132" s="179">
        <f>'Orçamento Sintético'!B131</f>
        <v>93187</v>
      </c>
      <c r="C132" s="295" t="str">
        <f>'Orçamento Sintético'!C131</f>
        <v>VERGA MOLDADA IN LOCO EM CONCRETO PARA JANELAS COM MAIS DE 1,50M DE VÃO</v>
      </c>
      <c r="D132" s="296">
        <f>'Orçamento Sintético'!G131</f>
        <v>992.67</v>
      </c>
      <c r="E132" s="268"/>
      <c r="F132" s="265"/>
      <c r="G132" s="266"/>
      <c r="H132" s="268"/>
      <c r="I132" s="265"/>
      <c r="J132" s="266"/>
      <c r="K132" s="268"/>
      <c r="L132" s="275">
        <v>1</v>
      </c>
      <c r="M132" s="266"/>
      <c r="N132" s="268"/>
      <c r="O132" s="265"/>
      <c r="P132" s="266"/>
      <c r="Q132" s="268"/>
      <c r="R132" s="265"/>
      <c r="S132" s="266"/>
      <c r="T132" s="268"/>
      <c r="U132" s="265"/>
      <c r="V132" s="266"/>
      <c r="W132" s="222"/>
      <c r="X132" s="222"/>
      <c r="Y132" s="222"/>
      <c r="Z132" s="222"/>
      <c r="AA132" s="222"/>
      <c r="AB132" s="222"/>
      <c r="AC132" s="222"/>
      <c r="AD132" s="222"/>
      <c r="AE132" s="222"/>
      <c r="AF132" s="222"/>
      <c r="AG132" s="222"/>
      <c r="AH132" s="222"/>
      <c r="AI132" s="222"/>
      <c r="AJ132" s="222"/>
      <c r="AK132" s="222"/>
      <c r="AL132" s="222"/>
    </row>
    <row r="133" spans="1:38" s="96" customFormat="1" ht="39.950000000000003" customHeight="1" x14ac:dyDescent="0.2">
      <c r="A133" s="294" t="str">
        <f>'Orçamento Sintético'!A132</f>
        <v>11.3</v>
      </c>
      <c r="B133" s="179">
        <f>'Orçamento Sintético'!B132</f>
        <v>93188</v>
      </c>
      <c r="C133" s="295" t="str">
        <f>'Orçamento Sintético'!C132</f>
        <v>VERGA MOLDADA IN LOCO EM CONCRETO PARA PORTAS COM ATÉ 1,50M DE VÃO</v>
      </c>
      <c r="D133" s="296">
        <f>'Orçamento Sintético'!G132</f>
        <v>378.14</v>
      </c>
      <c r="E133" s="268"/>
      <c r="F133" s="265"/>
      <c r="G133" s="266"/>
      <c r="H133" s="268"/>
      <c r="I133" s="265"/>
      <c r="J133" s="266"/>
      <c r="K133" s="268"/>
      <c r="L133" s="275">
        <v>1</v>
      </c>
      <c r="M133" s="266"/>
      <c r="N133" s="268"/>
      <c r="O133" s="265"/>
      <c r="P133" s="266"/>
      <c r="Q133" s="268"/>
      <c r="R133" s="265"/>
      <c r="S133" s="266"/>
      <c r="T133" s="268"/>
      <c r="U133" s="265"/>
      <c r="V133" s="266"/>
      <c r="W133" s="222"/>
      <c r="X133" s="222"/>
      <c r="Y133" s="222"/>
      <c r="Z133" s="222"/>
      <c r="AA133" s="222"/>
      <c r="AB133" s="222"/>
      <c r="AC133" s="222"/>
      <c r="AD133" s="222"/>
      <c r="AE133" s="222"/>
      <c r="AF133" s="222"/>
      <c r="AG133" s="222"/>
      <c r="AH133" s="222"/>
      <c r="AI133" s="222"/>
      <c r="AJ133" s="222"/>
      <c r="AK133" s="222"/>
      <c r="AL133" s="222"/>
    </row>
    <row r="134" spans="1:38" s="96" customFormat="1" ht="39.950000000000003" customHeight="1" x14ac:dyDescent="0.2">
      <c r="A134" s="294" t="str">
        <f>'Orçamento Sintético'!A133</f>
        <v>11.4</v>
      </c>
      <c r="B134" s="179" t="str">
        <f>'Orçamento Sintético'!B133</f>
        <v>TRE - 0007</v>
      </c>
      <c r="C134" s="295" t="str">
        <f>'Orçamento Sintético'!C133</f>
        <v>PILARETE OU CINTA EM CONCRETO ARMADO (FÔRMA, ARMADURA E CONCRETO) - 10 x 20CM - PILARETES DAS PLATIBANDAS</v>
      </c>
      <c r="D134" s="296">
        <f>'Orçamento Sintético'!G133</f>
        <v>1440.9</v>
      </c>
      <c r="E134" s="268"/>
      <c r="F134" s="265"/>
      <c r="G134" s="266"/>
      <c r="H134" s="268"/>
      <c r="I134" s="265"/>
      <c r="J134" s="266"/>
      <c r="K134" s="268"/>
      <c r="L134" s="265"/>
      <c r="M134" s="266"/>
      <c r="N134" s="268"/>
      <c r="O134" s="275">
        <v>1</v>
      </c>
      <c r="P134" s="266"/>
      <c r="Q134" s="268"/>
      <c r="R134" s="265"/>
      <c r="S134" s="266"/>
      <c r="T134" s="268"/>
      <c r="U134" s="265"/>
      <c r="V134" s="266"/>
      <c r="W134" s="222"/>
      <c r="X134" s="222"/>
      <c r="Y134" s="222"/>
      <c r="Z134" s="222"/>
      <c r="AA134" s="222"/>
      <c r="AB134" s="222"/>
      <c r="AC134" s="222"/>
      <c r="AD134" s="222"/>
      <c r="AE134" s="222"/>
      <c r="AF134" s="222"/>
      <c r="AG134" s="222"/>
      <c r="AH134" s="222"/>
      <c r="AI134" s="222"/>
      <c r="AJ134" s="222"/>
      <c r="AK134" s="222"/>
      <c r="AL134" s="222"/>
    </row>
    <row r="135" spans="1:38" s="96" customFormat="1" ht="39.950000000000003" customHeight="1" thickBot="1" x14ac:dyDescent="0.25">
      <c r="A135" s="294" t="str">
        <f>'Orçamento Sintético'!A134</f>
        <v>11.5</v>
      </c>
      <c r="B135" s="179" t="str">
        <f>'Orçamento Sintético'!B134</f>
        <v>TRE - 0007</v>
      </c>
      <c r="C135" s="295" t="str">
        <f>'Orçamento Sintético'!C134</f>
        <v>PILARETE OU CINTA EM CONCRETO ARMADO (FÔRMA, ARMADURA E CONCRETO) - 10 x 20CM - PILARETES DA ALVENARIA DA ESCADA MARINHEIRO</v>
      </c>
      <c r="D135" s="296">
        <f>'Orçamento Sintético'!G134</f>
        <v>458.47</v>
      </c>
      <c r="E135" s="268"/>
      <c r="F135" s="265"/>
      <c r="G135" s="266"/>
      <c r="H135" s="268"/>
      <c r="I135" s="265"/>
      <c r="J135" s="266"/>
      <c r="K135" s="268"/>
      <c r="L135" s="265"/>
      <c r="M135" s="266"/>
      <c r="N135" s="268"/>
      <c r="O135" s="275">
        <v>1</v>
      </c>
      <c r="P135" s="266"/>
      <c r="Q135" s="268"/>
      <c r="R135" s="265"/>
      <c r="S135" s="266"/>
      <c r="T135" s="268"/>
      <c r="U135" s="265"/>
      <c r="V135" s="266"/>
      <c r="W135" s="222"/>
      <c r="X135" s="222"/>
      <c r="Y135" s="222"/>
      <c r="Z135" s="222"/>
      <c r="AA135" s="222"/>
      <c r="AB135" s="222"/>
      <c r="AC135" s="222"/>
      <c r="AD135" s="222"/>
      <c r="AE135" s="222"/>
      <c r="AF135" s="222"/>
      <c r="AG135" s="222"/>
      <c r="AH135" s="222"/>
      <c r="AI135" s="222"/>
      <c r="AJ135" s="222"/>
      <c r="AK135" s="222"/>
      <c r="AL135" s="222"/>
    </row>
    <row r="136" spans="1:38" s="8" customFormat="1" ht="30" customHeight="1" thickBot="1" x14ac:dyDescent="0.25">
      <c r="A136" s="183">
        <f>'Orçamento Sintético'!A135</f>
        <v>12</v>
      </c>
      <c r="B136" s="177"/>
      <c r="C136" s="178" t="str">
        <f>'Orçamento Sintético'!C135</f>
        <v>PAREDES E PAINEIS</v>
      </c>
      <c r="D136" s="184">
        <f>D137+D139+D142+D145</f>
        <v>11819.01</v>
      </c>
      <c r="E136" s="333">
        <f>E137+E139+E142+E145</f>
        <v>0</v>
      </c>
      <c r="F136" s="334"/>
      <c r="G136" s="123">
        <f>E136/$D$136</f>
        <v>0</v>
      </c>
      <c r="H136" s="333">
        <f t="shared" ref="H136" si="243">H137+H139+H142+H145</f>
        <v>0</v>
      </c>
      <c r="I136" s="334"/>
      <c r="J136" s="123">
        <f t="shared" ref="J136" si="244">H136/$D$136</f>
        <v>0</v>
      </c>
      <c r="K136" s="335">
        <f t="shared" ref="K136" si="245">K137+K139+K142+K145</f>
        <v>3093.41</v>
      </c>
      <c r="L136" s="336"/>
      <c r="M136" s="262">
        <f t="shared" ref="M136" si="246">K136/$D$136</f>
        <v>0.2617317355683767</v>
      </c>
      <c r="N136" s="335">
        <f t="shared" ref="N136" si="247">N137+N139+N142+N145</f>
        <v>8725.6</v>
      </c>
      <c r="O136" s="336"/>
      <c r="P136" s="262">
        <f t="shared" ref="P136" si="248">N136/$D$136</f>
        <v>0.7382682644316233</v>
      </c>
      <c r="Q136" s="333">
        <f t="shared" ref="Q136" si="249">Q137+Q139+Q142+Q145</f>
        <v>0</v>
      </c>
      <c r="R136" s="334"/>
      <c r="S136" s="123">
        <f t="shared" ref="S136" si="250">Q136/$D$136</f>
        <v>0</v>
      </c>
      <c r="T136" s="333">
        <f t="shared" ref="T136" si="251">T137+T139+T142+T145</f>
        <v>0</v>
      </c>
      <c r="U136" s="334"/>
      <c r="V136" s="123">
        <f t="shared" ref="V136" si="252">T136/$D$136</f>
        <v>0</v>
      </c>
      <c r="W136" s="59"/>
      <c r="X136" s="154">
        <f>E136+H136+K136+N136+T136+Q136</f>
        <v>11819.01</v>
      </c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</row>
    <row r="137" spans="1:38" s="8" customFormat="1" ht="30" customHeight="1" thickBot="1" x14ac:dyDescent="0.25">
      <c r="A137" s="188" t="str">
        <f>'Orçamento Sintético'!A136</f>
        <v>12.1</v>
      </c>
      <c r="B137" s="181"/>
      <c r="C137" s="182" t="str">
        <f>'Orçamento Sintético'!C136</f>
        <v>PAREDES E PAINEIS - NÍVEL TÉRREO</v>
      </c>
      <c r="D137" s="189">
        <f>D138</f>
        <v>3093.41</v>
      </c>
      <c r="E137" s="333">
        <f>SUM(E138:G138)*$D$138</f>
        <v>0</v>
      </c>
      <c r="F137" s="334"/>
      <c r="G137" s="123">
        <f>E137/$D$137</f>
        <v>0</v>
      </c>
      <c r="H137" s="337">
        <f>SUM(H138:J138)*$D$138</f>
        <v>0</v>
      </c>
      <c r="I137" s="334"/>
      <c r="J137" s="123">
        <f>H137/$D$137</f>
        <v>0</v>
      </c>
      <c r="K137" s="338">
        <f>SUM(K138:M138)*$D$138</f>
        <v>3093.41</v>
      </c>
      <c r="L137" s="339"/>
      <c r="M137" s="287">
        <f>K137/$D$137</f>
        <v>1</v>
      </c>
      <c r="N137" s="337">
        <f>SUM(N138:P138)*$D$138</f>
        <v>0</v>
      </c>
      <c r="O137" s="334"/>
      <c r="P137" s="123">
        <f>N137/$D$137</f>
        <v>0</v>
      </c>
      <c r="Q137" s="337">
        <f>SUM(Q138:S138)*$D$138</f>
        <v>0</v>
      </c>
      <c r="R137" s="334"/>
      <c r="S137" s="123">
        <f>Q137/$D$137</f>
        <v>0</v>
      </c>
      <c r="T137" s="337">
        <f>SUM(T138:V138)*$D$138</f>
        <v>0</v>
      </c>
      <c r="U137" s="334"/>
      <c r="V137" s="123">
        <f>T137/$D$137</f>
        <v>0</v>
      </c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</row>
    <row r="138" spans="1:38" s="6" customFormat="1" ht="60" customHeight="1" thickBot="1" x14ac:dyDescent="0.25">
      <c r="A138" s="185" t="str">
        <f>'Orçamento Sintético'!A137</f>
        <v>12.1.1</v>
      </c>
      <c r="B138" s="179">
        <f>'Orçamento Sintético'!B137</f>
        <v>87503</v>
      </c>
      <c r="C138" s="180" t="str">
        <f>'Orçamento Sintético'!C137</f>
        <v>ALVENARIA DE VEDAÇÃO DE BLOCOS CERÂMICOS FURADOS NA HORIZONTAL DE 9X19X19CM (ESPESSURA 9CM) DE PAREDES COM ÁREA LÍQUIDA MAIOR OU IGUAL A 6M² SEM VÃOS E ARGAMASSA DE ASSENTAMENTO COM PREPARO EM BETONEIRA</v>
      </c>
      <c r="D138" s="186">
        <f>'Orçamento Sintético'!G137</f>
        <v>3093.41</v>
      </c>
      <c r="E138" s="268"/>
      <c r="F138" s="265"/>
      <c r="G138" s="266"/>
      <c r="H138" s="268"/>
      <c r="I138" s="265"/>
      <c r="J138" s="266"/>
      <c r="K138" s="268"/>
      <c r="L138" s="265"/>
      <c r="M138" s="274">
        <v>1</v>
      </c>
      <c r="N138" s="268"/>
      <c r="O138" s="265"/>
      <c r="P138" s="266"/>
      <c r="Q138" s="268"/>
      <c r="R138" s="265"/>
      <c r="S138" s="266"/>
      <c r="T138" s="268"/>
      <c r="U138" s="265"/>
      <c r="V138" s="266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</row>
    <row r="139" spans="1:38" s="8" customFormat="1" ht="30" customHeight="1" thickBot="1" x14ac:dyDescent="0.25">
      <c r="A139" s="188" t="str">
        <f>'Orçamento Sintético'!A138</f>
        <v>12.2</v>
      </c>
      <c r="B139" s="181"/>
      <c r="C139" s="182" t="str">
        <f>'Orçamento Sintético'!C138</f>
        <v>PAREDES E PAINEIS - NÍVEL COBERTURA (DEPÓSITO E ABRIGO DA CAIXA D'ÁGUA)</v>
      </c>
      <c r="D139" s="189">
        <f>SUM(D140:D141)</f>
        <v>3409.4500000000003</v>
      </c>
      <c r="E139" s="333">
        <f>SUM(E140:G140)*$D$140+SUM(E141:G141)*$D$141</f>
        <v>0</v>
      </c>
      <c r="F139" s="334"/>
      <c r="G139" s="123">
        <f>E139/$D$139</f>
        <v>0</v>
      </c>
      <c r="H139" s="337">
        <f>SUM(H140:J140)*$D$140+SUM(H141:J141)*$D$141</f>
        <v>0</v>
      </c>
      <c r="I139" s="334"/>
      <c r="J139" s="123">
        <f>H139/$D$139</f>
        <v>0</v>
      </c>
      <c r="K139" s="337">
        <f>SUM(K140:M140)*$D$140+SUM(K141:M141)*$D$141</f>
        <v>0</v>
      </c>
      <c r="L139" s="334"/>
      <c r="M139" s="123">
        <f>K139/$D$139</f>
        <v>0</v>
      </c>
      <c r="N139" s="338">
        <f>SUM(N140:P140)*$D$140+SUM(N141:P141)*$D$141</f>
        <v>3409.4500000000003</v>
      </c>
      <c r="O139" s="339"/>
      <c r="P139" s="287">
        <f>N139/$D$139</f>
        <v>1</v>
      </c>
      <c r="Q139" s="337">
        <f>SUM(Q140:S140)*$D$140+SUM(Q141:S141)*$D$141</f>
        <v>0</v>
      </c>
      <c r="R139" s="334"/>
      <c r="S139" s="123">
        <f>Q139/$D$139</f>
        <v>0</v>
      </c>
      <c r="T139" s="337">
        <f>SUM(T140:V140)*$D$140+SUM(T141:V141)*$D$141</f>
        <v>0</v>
      </c>
      <c r="U139" s="334"/>
      <c r="V139" s="123">
        <f>T139/$D$139</f>
        <v>0</v>
      </c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</row>
    <row r="140" spans="1:38" s="6" customFormat="1" ht="60" customHeight="1" x14ac:dyDescent="0.2">
      <c r="A140" s="185" t="str">
        <f>'Orçamento Sintético'!A139</f>
        <v>12.2.1</v>
      </c>
      <c r="B140" s="179">
        <f>'Orçamento Sintético'!B139</f>
        <v>87503</v>
      </c>
      <c r="C140" s="180" t="str">
        <f>'Orçamento Sintético'!C139</f>
        <v>ALVENARIA DE VEDAÇÃO DE BLOCOS CERÂMICOS FURADOS NA HORIZONTAL DE 9X19X19CM (ESPESSURA 9CM) DE PAREDES COM ÁREA LÍQUIDA MAIOR OU IGUAL A 6M² SEM VÃOS E ARGAMASSA DE ASSENTAMENTO COM PREPARO EM BETONEIRA</v>
      </c>
      <c r="D140" s="186">
        <f>'Orçamento Sintético'!G139</f>
        <v>2954.28</v>
      </c>
      <c r="E140" s="276"/>
      <c r="F140" s="277"/>
      <c r="G140" s="278"/>
      <c r="H140" s="279"/>
      <c r="I140" s="277"/>
      <c r="J140" s="278"/>
      <c r="K140" s="279"/>
      <c r="L140" s="277"/>
      <c r="M140" s="278"/>
      <c r="N140" s="280">
        <v>0.7</v>
      </c>
      <c r="O140" s="281">
        <v>0.3</v>
      </c>
      <c r="P140" s="278"/>
      <c r="Q140" s="279"/>
      <c r="R140" s="277"/>
      <c r="S140" s="278"/>
      <c r="T140" s="279"/>
      <c r="U140" s="277"/>
      <c r="V140" s="278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</row>
    <row r="141" spans="1:38" s="6" customFormat="1" ht="39.950000000000003" customHeight="1" thickBot="1" x14ac:dyDescent="0.25">
      <c r="A141" s="185" t="str">
        <f>'Orçamento Sintético'!A140</f>
        <v>12.2.2</v>
      </c>
      <c r="B141" s="179" t="str">
        <f>'Orçamento Sintético'!B140</f>
        <v>TRE - 0168</v>
      </c>
      <c r="C141" s="180" t="str">
        <f>'Orçamento Sintético'!C140</f>
        <v>PINGADEIRA EM ALVENARIA DE UMA VEZ, INCLUSIVE CHAPISCO E EMBOÇO</v>
      </c>
      <c r="D141" s="187">
        <f>'Orçamento Sintético'!G140</f>
        <v>455.17</v>
      </c>
      <c r="E141" s="282"/>
      <c r="F141" s="283"/>
      <c r="G141" s="284"/>
      <c r="H141" s="285"/>
      <c r="I141" s="283"/>
      <c r="J141" s="284"/>
      <c r="K141" s="285"/>
      <c r="L141" s="283"/>
      <c r="M141" s="284"/>
      <c r="N141" s="285"/>
      <c r="O141" s="286">
        <v>1</v>
      </c>
      <c r="P141" s="284"/>
      <c r="Q141" s="285"/>
      <c r="R141" s="283"/>
      <c r="S141" s="284"/>
      <c r="T141" s="285"/>
      <c r="U141" s="283"/>
      <c r="V141" s="284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</row>
    <row r="142" spans="1:38" s="8" customFormat="1" ht="30" customHeight="1" thickBot="1" x14ac:dyDescent="0.25">
      <c r="A142" s="188" t="str">
        <f>'Orçamento Sintético'!A141</f>
        <v>12.3</v>
      </c>
      <c r="B142" s="181"/>
      <c r="C142" s="182" t="str">
        <f>'Orçamento Sintético'!C141</f>
        <v>PAREDES E PAINEIS - NÍVEL COBERTURA (PLATIBANDAS)</v>
      </c>
      <c r="D142" s="189">
        <f>SUM(D143:D144)</f>
        <v>4908.3999999999996</v>
      </c>
      <c r="E142" s="333">
        <f>SUM(E143:G143)*$D$143+SUM(E144:G144)*$D$144</f>
        <v>0</v>
      </c>
      <c r="F142" s="334"/>
      <c r="G142" s="123">
        <f>E142/$D$142</f>
        <v>0</v>
      </c>
      <c r="H142" s="337">
        <f>SUM(H143:J143)*$D$143+SUM(H144:J144)*$D$144</f>
        <v>0</v>
      </c>
      <c r="I142" s="334"/>
      <c r="J142" s="123">
        <f>H142/$D$142</f>
        <v>0</v>
      </c>
      <c r="K142" s="337">
        <f>SUM(K143:M143)*$D$143+SUM(K144:M144)*$D$144</f>
        <v>0</v>
      </c>
      <c r="L142" s="334"/>
      <c r="M142" s="123">
        <f>K142/$D$142</f>
        <v>0</v>
      </c>
      <c r="N142" s="338">
        <f>SUM(N143:P143)*$D$143+SUM(N144:P144)*$D$144</f>
        <v>4908.3999999999996</v>
      </c>
      <c r="O142" s="339"/>
      <c r="P142" s="287">
        <f>N142/$D$142</f>
        <v>1</v>
      </c>
      <c r="Q142" s="337">
        <f>SUM(Q143:S143)*$D$143+SUM(Q144:S144)*$D$144</f>
        <v>0</v>
      </c>
      <c r="R142" s="334"/>
      <c r="S142" s="123">
        <f>Q142/$D$142</f>
        <v>0</v>
      </c>
      <c r="T142" s="337">
        <f>SUM(T143:V143)*$D$143+SUM(T144:V144)*$D$144</f>
        <v>0</v>
      </c>
      <c r="U142" s="334"/>
      <c r="V142" s="123">
        <f>T142/$D$142</f>
        <v>0</v>
      </c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</row>
    <row r="143" spans="1:38" s="6" customFormat="1" ht="60" customHeight="1" x14ac:dyDescent="0.2">
      <c r="A143" s="185" t="str">
        <f>'Orçamento Sintético'!A142</f>
        <v>12.3.1</v>
      </c>
      <c r="B143" s="179">
        <f>'Orçamento Sintético'!B142</f>
        <v>87503</v>
      </c>
      <c r="C143" s="180" t="str">
        <f>'Orçamento Sintético'!C142</f>
        <v>ALVENARIA DE VEDAÇÃO DE BLOCOS CERÂMICOS FURADOS NA HORIZONTAL DE 9X19X19CM (ESPESSURA 9CM) DE PAREDES COM ÁREA LÍQUIDA MAIOR OU IGUAL A 6M² SEM VÃOS E ARGAMASSA DE ASSENTAMENTO COM PREPARO EM BETONEIRA</v>
      </c>
      <c r="D143" s="186">
        <f>'Orçamento Sintético'!G142</f>
        <v>3285.54</v>
      </c>
      <c r="E143" s="268"/>
      <c r="F143" s="265"/>
      <c r="G143" s="266"/>
      <c r="H143" s="268"/>
      <c r="I143" s="265"/>
      <c r="J143" s="266"/>
      <c r="K143" s="268"/>
      <c r="L143" s="265"/>
      <c r="M143" s="266"/>
      <c r="N143" s="264">
        <v>0.7</v>
      </c>
      <c r="O143" s="275">
        <v>0.3</v>
      </c>
      <c r="P143" s="266"/>
      <c r="Q143" s="268"/>
      <c r="R143" s="265"/>
      <c r="S143" s="266"/>
      <c r="T143" s="268"/>
      <c r="U143" s="265"/>
      <c r="V143" s="266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</row>
    <row r="144" spans="1:38" s="6" customFormat="1" ht="39.950000000000003" customHeight="1" thickBot="1" x14ac:dyDescent="0.25">
      <c r="A144" s="185" t="str">
        <f>'Orçamento Sintético'!A143</f>
        <v>12.3.2</v>
      </c>
      <c r="B144" s="179" t="str">
        <f>'Orçamento Sintético'!B143</f>
        <v>TRE - 0168</v>
      </c>
      <c r="C144" s="180" t="str">
        <f>'Orçamento Sintético'!C143</f>
        <v>PINGADEIRA EM ALVENARIA DE UMA VEZ, INCLUSIVE CHAPISCO E EMBOÇO</v>
      </c>
      <c r="D144" s="187">
        <f>'Orçamento Sintético'!G143</f>
        <v>1622.86</v>
      </c>
      <c r="E144" s="268"/>
      <c r="F144" s="265"/>
      <c r="G144" s="266"/>
      <c r="H144" s="268"/>
      <c r="I144" s="265"/>
      <c r="J144" s="266"/>
      <c r="K144" s="268"/>
      <c r="L144" s="265"/>
      <c r="M144" s="266"/>
      <c r="N144" s="268"/>
      <c r="O144" s="275">
        <v>1</v>
      </c>
      <c r="P144" s="266"/>
      <c r="Q144" s="268"/>
      <c r="R144" s="265"/>
      <c r="S144" s="266"/>
      <c r="T144" s="268"/>
      <c r="U144" s="265"/>
      <c r="V144" s="266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</row>
    <row r="145" spans="1:38" s="8" customFormat="1" ht="30" customHeight="1" thickBot="1" x14ac:dyDescent="0.25">
      <c r="A145" s="188" t="str">
        <f>'Orçamento Sintético'!A144</f>
        <v>12.4</v>
      </c>
      <c r="B145" s="181"/>
      <c r="C145" s="182" t="str">
        <f>'Orçamento Sintético'!C144</f>
        <v>PAREDES E PAINEIS - NÍVEL COBERTURA (PAREDES INTERNAS DAS CALHAS)</v>
      </c>
      <c r="D145" s="189">
        <f>D146</f>
        <v>407.75</v>
      </c>
      <c r="E145" s="333">
        <f>SUM(E146:G146)*$D$146</f>
        <v>0</v>
      </c>
      <c r="F145" s="334"/>
      <c r="G145" s="123">
        <f>E145/$D$145</f>
        <v>0</v>
      </c>
      <c r="H145" s="337">
        <f>SUM(H146:J146)*$D$146</f>
        <v>0</v>
      </c>
      <c r="I145" s="334"/>
      <c r="J145" s="123">
        <f>H145/$D$145</f>
        <v>0</v>
      </c>
      <c r="K145" s="337">
        <f>SUM(K146:M146)*$D$146</f>
        <v>0</v>
      </c>
      <c r="L145" s="334"/>
      <c r="M145" s="123">
        <f>K145/$D$145</f>
        <v>0</v>
      </c>
      <c r="N145" s="338">
        <f>SUM(N146:P146)*$D$146</f>
        <v>407.75</v>
      </c>
      <c r="O145" s="339"/>
      <c r="P145" s="287">
        <f>N145/$D$145</f>
        <v>1</v>
      </c>
      <c r="Q145" s="337">
        <f>SUM(Q146:S146)*$D$146</f>
        <v>0</v>
      </c>
      <c r="R145" s="334"/>
      <c r="S145" s="123">
        <f>Q145/$D$145</f>
        <v>0</v>
      </c>
      <c r="T145" s="337">
        <f>SUM(T146:V146)*$D$146</f>
        <v>0</v>
      </c>
      <c r="U145" s="334"/>
      <c r="V145" s="123">
        <f>T145/$D$145</f>
        <v>0</v>
      </c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</row>
    <row r="146" spans="1:38" s="6" customFormat="1" ht="60" customHeight="1" thickBot="1" x14ac:dyDescent="0.25">
      <c r="A146" s="185" t="str">
        <f>'Orçamento Sintético'!A145</f>
        <v>12.4.1</v>
      </c>
      <c r="B146" s="179">
        <f>'Orçamento Sintético'!B145</f>
        <v>87503</v>
      </c>
      <c r="C146" s="180" t="str">
        <f>'Orçamento Sintético'!C145</f>
        <v>ALVENARIA DE VEDAÇÃO DE BLOCOS CERÂMICOS FURADOS NA HORIZONTAL DE 9X19X19CM (ESPESSURA 9CM) DE PAREDES COM ÁREA LÍQUIDA MAIOR OU IGUAL A 6M² SEM VÃOS E ARGAMASSA DE ASSENTAMENTO COM PREPARO EM BETONEIRA</v>
      </c>
      <c r="D146" s="186">
        <f>'Orçamento Sintético'!G145</f>
        <v>407.75</v>
      </c>
      <c r="E146" s="268"/>
      <c r="F146" s="265"/>
      <c r="G146" s="266"/>
      <c r="H146" s="268"/>
      <c r="I146" s="265"/>
      <c r="J146" s="266"/>
      <c r="K146" s="268"/>
      <c r="L146" s="265"/>
      <c r="M146" s="266"/>
      <c r="N146" s="268"/>
      <c r="O146" s="275">
        <v>1</v>
      </c>
      <c r="P146" s="266"/>
      <c r="Q146" s="268"/>
      <c r="R146" s="265"/>
      <c r="S146" s="266"/>
      <c r="T146" s="268"/>
      <c r="U146" s="265"/>
      <c r="V146" s="266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</row>
    <row r="147" spans="1:38" s="8" customFormat="1" ht="30" customHeight="1" thickBot="1" x14ac:dyDescent="0.25">
      <c r="A147" s="183">
        <f>'Orçamento Sintético'!A146</f>
        <v>13</v>
      </c>
      <c r="B147" s="177"/>
      <c r="C147" s="178" t="str">
        <f>'Orçamento Sintético'!C146</f>
        <v>REVESTIMENTOS DE PAREDES (ARGAMASSAS)</v>
      </c>
      <c r="D147" s="184">
        <f>D148+D152+D155+D158+D161</f>
        <v>28115.360000000001</v>
      </c>
      <c r="E147" s="333">
        <f>E148+E152+E155+E158+E161</f>
        <v>0</v>
      </c>
      <c r="F147" s="334"/>
      <c r="G147" s="123">
        <f>E147/$D$147</f>
        <v>0</v>
      </c>
      <c r="H147" s="333">
        <f t="shared" ref="H147" si="253">H148+H152+H155+H158+H161</f>
        <v>0</v>
      </c>
      <c r="I147" s="334"/>
      <c r="J147" s="123">
        <f t="shared" ref="J147" si="254">H147/$D$147</f>
        <v>0</v>
      </c>
      <c r="K147" s="335">
        <f t="shared" ref="K147" si="255">K148+K152+K155+K158+K161</f>
        <v>17655.538999999997</v>
      </c>
      <c r="L147" s="336"/>
      <c r="M147" s="262">
        <f t="shared" ref="M147" si="256">K147/$D$147</f>
        <v>0.62796773720841548</v>
      </c>
      <c r="N147" s="335">
        <f t="shared" ref="N147" si="257">N148+N152+N155+N158+N161</f>
        <v>9224.0709999999999</v>
      </c>
      <c r="O147" s="336"/>
      <c r="P147" s="262">
        <f t="shared" ref="P147" si="258">N147/$D$147</f>
        <v>0.32807941993273426</v>
      </c>
      <c r="Q147" s="335">
        <f t="shared" ref="Q147" si="259">Q148+Q152+Q155+Q158+Q161</f>
        <v>1235.75</v>
      </c>
      <c r="R147" s="336"/>
      <c r="S147" s="262">
        <f t="shared" ref="S147" si="260">Q147/$D$147</f>
        <v>4.3952842858850108E-2</v>
      </c>
      <c r="T147" s="333">
        <f t="shared" ref="T147" si="261">T148+T152+T155+T158+T161</f>
        <v>0</v>
      </c>
      <c r="U147" s="334"/>
      <c r="V147" s="123">
        <f t="shared" ref="V147" si="262">T147/$D$147</f>
        <v>0</v>
      </c>
      <c r="W147" s="59"/>
      <c r="X147" s="154">
        <f>E147+H147+K147+N147+T147+Q147</f>
        <v>28115.359999999997</v>
      </c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</row>
    <row r="148" spans="1:38" s="8" customFormat="1" ht="30" customHeight="1" thickBot="1" x14ac:dyDescent="0.25">
      <c r="A148" s="188" t="str">
        <f>'Orçamento Sintético'!A147</f>
        <v>13.1</v>
      </c>
      <c r="B148" s="181"/>
      <c r="C148" s="182" t="str">
        <f>'Orçamento Sintético'!C147</f>
        <v>REVESTIMENTOS DE PAREDES INTERNAS - NÍVEL TÉRREO</v>
      </c>
      <c r="D148" s="189">
        <f>SUM(D149:D151)</f>
        <v>16899.97</v>
      </c>
      <c r="E148" s="333">
        <f>SUM(E149:G149)*$D$149+SUM(E150:G150)*$D$150+SUM(E151:G151)*$D$151</f>
        <v>0</v>
      </c>
      <c r="F148" s="334"/>
      <c r="G148" s="123">
        <f>E148/$D$148</f>
        <v>0</v>
      </c>
      <c r="H148" s="337">
        <f>SUM(H149:J149)*$D$149+SUM(H150:J150)*$D$150+SUM(H151:J151)*$D$151</f>
        <v>0</v>
      </c>
      <c r="I148" s="334"/>
      <c r="J148" s="123">
        <f>H148/$D$148</f>
        <v>0</v>
      </c>
      <c r="K148" s="338">
        <f>SUM(K149:M149)*$D$149+SUM(K150:M150)*$D$150+SUM(K151:M151)*$D$151</f>
        <v>12297.708999999999</v>
      </c>
      <c r="L148" s="339"/>
      <c r="M148" s="287">
        <f>K148/$D$148</f>
        <v>0.72767638049061611</v>
      </c>
      <c r="N148" s="338">
        <f>SUM(N149:P149)*$D$149+SUM(N150:P150)*$D$150+SUM(N151:P151)*$D$151</f>
        <v>4602.2609999999995</v>
      </c>
      <c r="O148" s="339"/>
      <c r="P148" s="287">
        <f>N148/$D$148</f>
        <v>0.27232361950938372</v>
      </c>
      <c r="Q148" s="337">
        <f>SUM(Q149:S149)*$D$149+SUM(Q150:S150)*$D$150+SUM(Q151:S151)*$D$151</f>
        <v>0</v>
      </c>
      <c r="R148" s="334"/>
      <c r="S148" s="123">
        <f>Q148/$D$148</f>
        <v>0</v>
      </c>
      <c r="T148" s="337">
        <f>SUM(T149:V149)*$D$149+SUM(T150:V150)*$D$150+SUM(T151:V151)*$D$151</f>
        <v>0</v>
      </c>
      <c r="U148" s="334"/>
      <c r="V148" s="123">
        <f>T148/$D$148</f>
        <v>0</v>
      </c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</row>
    <row r="149" spans="1:38" s="6" customFormat="1" ht="39.950000000000003" customHeight="1" x14ac:dyDescent="0.2">
      <c r="A149" s="185" t="str">
        <f>'Orçamento Sintético'!A148</f>
        <v>13.1.1</v>
      </c>
      <c r="B149" s="179">
        <f>'Orçamento Sintético'!B148</f>
        <v>87879</v>
      </c>
      <c r="C149" s="180" t="str">
        <f>'Orçamento Sintético'!C148</f>
        <v>CHAPISCO APLICADO EM ALVENARIAS E ESTRUTURAS DE CONCRETO INTERNAS, COM COLHER DE PEDREIRO.  ARGAMASSA 1:3 COM PREPARO EM BETONEIRA 400L</v>
      </c>
      <c r="D149" s="186">
        <f>'Orçamento Sintético'!G148</f>
        <v>1559.1</v>
      </c>
      <c r="E149" s="268"/>
      <c r="F149" s="265"/>
      <c r="G149" s="266"/>
      <c r="H149" s="268"/>
      <c r="I149" s="265"/>
      <c r="J149" s="266"/>
      <c r="K149" s="268"/>
      <c r="L149" s="265"/>
      <c r="M149" s="274">
        <v>1</v>
      </c>
      <c r="N149" s="268"/>
      <c r="O149" s="265"/>
      <c r="P149" s="266"/>
      <c r="Q149" s="268"/>
      <c r="R149" s="265"/>
      <c r="S149" s="266"/>
      <c r="T149" s="268"/>
      <c r="U149" s="265"/>
      <c r="V149" s="266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</row>
    <row r="150" spans="1:38" s="6" customFormat="1" ht="60" customHeight="1" x14ac:dyDescent="0.2">
      <c r="A150" s="185" t="str">
        <f>'Orçamento Sintético'!A149</f>
        <v>13.1.2</v>
      </c>
      <c r="B150" s="179">
        <f>'Orçamento Sintético'!B149</f>
        <v>87527</v>
      </c>
      <c r="C150" s="180" t="str">
        <f>'Orçamento Sintético'!C149</f>
        <v>EMBOÇO, PARA RECEBIMENTO DE CERÂMICA, EM ARGAMASSA 1:2:8, PREPARO MECÂNICO COM BETONEIRA 400L, APLICADO MANUALMENTE EM FACES INTERNAS DE PAREDES, PARA AMBIENTE COM ÁREA MENOR QUE 5M², ESPESSURA 20MM, COM EXECUÇÃO DE TALISCAS</v>
      </c>
      <c r="D150" s="186">
        <f>'Orçamento Sintético'!G149</f>
        <v>2893.76</v>
      </c>
      <c r="E150" s="268"/>
      <c r="F150" s="265"/>
      <c r="G150" s="266"/>
      <c r="H150" s="268"/>
      <c r="I150" s="265"/>
      <c r="J150" s="266"/>
      <c r="K150" s="268"/>
      <c r="L150" s="265"/>
      <c r="M150" s="274">
        <v>0.7</v>
      </c>
      <c r="N150" s="264">
        <v>0.3</v>
      </c>
      <c r="O150" s="265"/>
      <c r="P150" s="266"/>
      <c r="Q150" s="268"/>
      <c r="R150" s="265"/>
      <c r="S150" s="266"/>
      <c r="T150" s="268"/>
      <c r="U150" s="265"/>
      <c r="V150" s="266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</row>
    <row r="151" spans="1:38" s="6" customFormat="1" ht="60" customHeight="1" thickBot="1" x14ac:dyDescent="0.25">
      <c r="A151" s="185" t="str">
        <f>'Orçamento Sintético'!A150</f>
        <v>13.1.3</v>
      </c>
      <c r="B151" s="179">
        <f>'Orçamento Sintético'!B150</f>
        <v>87529</v>
      </c>
      <c r="C151" s="180" t="str">
        <f>'Orçamento Sintético'!C150</f>
        <v>MASSA ÚNICA, PARA RECEBIMENTO DE PINTURA, EM ARGAMASSA TRAÇO 1:2:8, PREPARO MECÂNICO COM BETONEIRA 400L, APLICADA MANUALMENTE EM FACES INTERNAS DE PAREDES, ESPESSURA DE 20MM, COM EXECUÇÃO DE TALISCAS</v>
      </c>
      <c r="D151" s="186">
        <f>'Orçamento Sintético'!G150</f>
        <v>12447.11</v>
      </c>
      <c r="E151" s="268"/>
      <c r="F151" s="265"/>
      <c r="G151" s="266"/>
      <c r="H151" s="268"/>
      <c r="I151" s="265"/>
      <c r="J151" s="266"/>
      <c r="K151" s="268"/>
      <c r="L151" s="265"/>
      <c r="M151" s="274">
        <v>0.7</v>
      </c>
      <c r="N151" s="264">
        <v>0.3</v>
      </c>
      <c r="O151" s="265"/>
      <c r="P151" s="266"/>
      <c r="Q151" s="268"/>
      <c r="R151" s="265"/>
      <c r="S151" s="266"/>
      <c r="T151" s="268"/>
      <c r="U151" s="265"/>
      <c r="V151" s="266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9"/>
    </row>
    <row r="152" spans="1:38" s="8" customFormat="1" ht="30" customHeight="1" thickBot="1" x14ac:dyDescent="0.25">
      <c r="A152" s="188" t="str">
        <f>'Orçamento Sintético'!A151</f>
        <v>13.2</v>
      </c>
      <c r="B152" s="181"/>
      <c r="C152" s="182" t="str">
        <f>'Orçamento Sintético'!C151</f>
        <v>REVESTIMENTOS DE FACHADAS - NÍVEL TÉRREO</v>
      </c>
      <c r="D152" s="189">
        <f>SUM(D153:D154)</f>
        <v>5357.83</v>
      </c>
      <c r="E152" s="333">
        <f>SUM(E153:G153)*$D$153+SUM(E154:G154)*$D$154</f>
        <v>0</v>
      </c>
      <c r="F152" s="334"/>
      <c r="G152" s="123">
        <f>E152/$D$152</f>
        <v>0</v>
      </c>
      <c r="H152" s="337">
        <f>SUM(H153:J153)*$D$153+SUM(H154:J154)*$D$154</f>
        <v>0</v>
      </c>
      <c r="I152" s="334"/>
      <c r="J152" s="123">
        <f>H152/$D$152</f>
        <v>0</v>
      </c>
      <c r="K152" s="338">
        <f>SUM(K153:M153)*$D$153+SUM(K154:M154)*$D$154</f>
        <v>5357.83</v>
      </c>
      <c r="L152" s="339"/>
      <c r="M152" s="287">
        <f>K152/$D$152</f>
        <v>1</v>
      </c>
      <c r="N152" s="337">
        <f>SUM(N153:P153)*$D$153+SUM(N154:P154)*$D$154</f>
        <v>0</v>
      </c>
      <c r="O152" s="334"/>
      <c r="P152" s="123">
        <f>N152/$D$152</f>
        <v>0</v>
      </c>
      <c r="Q152" s="337">
        <f>SUM(Q153:S153)*$D$153+SUM(Q154:S154)*$D$154</f>
        <v>0</v>
      </c>
      <c r="R152" s="334"/>
      <c r="S152" s="123">
        <f>Q152/$D$152</f>
        <v>0</v>
      </c>
      <c r="T152" s="337">
        <f>SUM(T153:V153)*$D$153+SUM(T154:V154)*$D$154</f>
        <v>0</v>
      </c>
      <c r="U152" s="334"/>
      <c r="V152" s="123">
        <f>T152/$D$152</f>
        <v>0</v>
      </c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9"/>
    </row>
    <row r="153" spans="1:38" s="6" customFormat="1" ht="60" customHeight="1" x14ac:dyDescent="0.2">
      <c r="A153" s="185" t="str">
        <f>'Orçamento Sintético'!A152</f>
        <v>13.2.1</v>
      </c>
      <c r="B153" s="179">
        <f>'Orçamento Sintético'!B152</f>
        <v>87905</v>
      </c>
      <c r="C153" s="180" t="str">
        <f>'Orçamento Sintético'!C152</f>
        <v>CHAPISCO APLICADO EM ALVENARIA, COM PRESENÇA DE VÃOS, E EM ESTRUTURAS DE CONCRETO DE FACHADA, COM COLHER DE PEDREIRO. ARGAMASSA TRAÇO 1:3 COM PREPARO EM BETONEIRA 400L</v>
      </c>
      <c r="D153" s="190">
        <f>'Orçamento Sintético'!G152</f>
        <v>684.23</v>
      </c>
      <c r="E153" s="268"/>
      <c r="F153" s="265"/>
      <c r="G153" s="266"/>
      <c r="H153" s="268"/>
      <c r="I153" s="265"/>
      <c r="J153" s="266"/>
      <c r="K153" s="264">
        <v>1</v>
      </c>
      <c r="L153" s="265"/>
      <c r="M153" s="266"/>
      <c r="N153" s="268"/>
      <c r="O153" s="265"/>
      <c r="P153" s="266"/>
      <c r="Q153" s="268"/>
      <c r="R153" s="265"/>
      <c r="S153" s="266"/>
      <c r="T153" s="268"/>
      <c r="U153" s="265"/>
      <c r="V153" s="266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9"/>
    </row>
    <row r="154" spans="1:38" s="6" customFormat="1" ht="60" customHeight="1" thickBot="1" x14ac:dyDescent="0.25">
      <c r="A154" s="185" t="str">
        <f>'Orçamento Sintético'!A153</f>
        <v>13.2.2</v>
      </c>
      <c r="B154" s="179">
        <f>'Orçamento Sintético'!B153</f>
        <v>87775</v>
      </c>
      <c r="C154" s="180" t="str">
        <f>'Orçamento Sintético'!C153</f>
        <v xml:space="preserve">EMBOÇO OU MASSA ÚNICA EM ARGAMASSA TRAÇO 1:2:8, PREPARO MECÂNICO COM BETONEIRA 400L, APLICADA MANUALMENTE EM PANOS DE FACHADA COM PRESENÇA DE VÃOS, ESPESSURA DE 25MM </v>
      </c>
      <c r="D154" s="186">
        <f>'Orçamento Sintético'!G153</f>
        <v>4673.6000000000004</v>
      </c>
      <c r="E154" s="268"/>
      <c r="F154" s="265"/>
      <c r="G154" s="266"/>
      <c r="H154" s="268"/>
      <c r="I154" s="265"/>
      <c r="J154" s="266"/>
      <c r="K154" s="268"/>
      <c r="L154" s="275">
        <v>0.6</v>
      </c>
      <c r="M154" s="274">
        <v>0.4</v>
      </c>
      <c r="N154" s="268"/>
      <c r="O154" s="265"/>
      <c r="P154" s="266"/>
      <c r="Q154" s="268"/>
      <c r="R154" s="265"/>
      <c r="S154" s="266"/>
      <c r="T154" s="268"/>
      <c r="U154" s="265"/>
      <c r="V154" s="266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9"/>
    </row>
    <row r="155" spans="1:38" s="8" customFormat="1" ht="30" customHeight="1" thickBot="1" x14ac:dyDescent="0.25">
      <c r="A155" s="188" t="str">
        <f>'Orçamento Sintético'!A154</f>
        <v>13.3</v>
      </c>
      <c r="B155" s="181"/>
      <c r="C155" s="182" t="str">
        <f>'Orçamento Sintético'!C154</f>
        <v>REVESTIMENTOS INTERNOS DO DEPÓSITO DA COBERTURA</v>
      </c>
      <c r="D155" s="189">
        <f>SUM(D156:D157)</f>
        <v>990.16000000000008</v>
      </c>
      <c r="E155" s="333">
        <f>SUM(E156:G156)*$D$156+SUM(E157:G157)*$D$157</f>
        <v>0</v>
      </c>
      <c r="F155" s="334"/>
      <c r="G155" s="123">
        <f>E155/$D$155</f>
        <v>0</v>
      </c>
      <c r="H155" s="337">
        <f>SUM(H156:J156)*$D$156+SUM(H157:J157)*$D$157</f>
        <v>0</v>
      </c>
      <c r="I155" s="334"/>
      <c r="J155" s="123">
        <f>H155/$D$155</f>
        <v>0</v>
      </c>
      <c r="K155" s="337">
        <f>SUM(K156:M156)*$D$156+SUM(K157:M157)*$D$157</f>
        <v>0</v>
      </c>
      <c r="L155" s="334"/>
      <c r="M155" s="123">
        <f>K155/$D$155</f>
        <v>0</v>
      </c>
      <c r="N155" s="338">
        <f>SUM(N156:P156)*$D$156+SUM(N157:P157)*$D$157</f>
        <v>990.16000000000008</v>
      </c>
      <c r="O155" s="339"/>
      <c r="P155" s="287">
        <f>N155/$D$155</f>
        <v>1</v>
      </c>
      <c r="Q155" s="337">
        <f>SUM(Q156:S156)*$D$156+SUM(Q157:S157)*$D$157</f>
        <v>0</v>
      </c>
      <c r="R155" s="334"/>
      <c r="S155" s="123">
        <f>Q155/$D$155</f>
        <v>0</v>
      </c>
      <c r="T155" s="337">
        <f>SUM(T156:V156)*$D$156+SUM(T157:V157)*$D$157</f>
        <v>0</v>
      </c>
      <c r="U155" s="334"/>
      <c r="V155" s="123">
        <f>T155/$D$155</f>
        <v>0</v>
      </c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9"/>
    </row>
    <row r="156" spans="1:38" s="6" customFormat="1" ht="39.950000000000003" customHeight="1" x14ac:dyDescent="0.2">
      <c r="A156" s="185" t="str">
        <f>'Orçamento Sintético'!A155</f>
        <v>13.3.1</v>
      </c>
      <c r="B156" s="179">
        <f>'Orçamento Sintético'!B155</f>
        <v>87879</v>
      </c>
      <c r="C156" s="180" t="str">
        <f>'Orçamento Sintético'!C155</f>
        <v>CHAPISCO APLICADO EM ALVENARIAS E ESTRUTURAS DE CONCRETO INTERNAS, COM COLHER DE PEDREIRO.  ARGAMASSA 1:3 COM PREPARO EM BETONEIRA 400L</v>
      </c>
      <c r="D156" s="186">
        <f>'Orçamento Sintético'!G155</f>
        <v>94.83</v>
      </c>
      <c r="E156" s="268"/>
      <c r="F156" s="265"/>
      <c r="G156" s="266"/>
      <c r="H156" s="268"/>
      <c r="I156" s="265"/>
      <c r="J156" s="266"/>
      <c r="K156" s="268"/>
      <c r="L156" s="265"/>
      <c r="M156" s="266"/>
      <c r="N156" s="268"/>
      <c r="O156" s="265"/>
      <c r="P156" s="274">
        <v>1</v>
      </c>
      <c r="Q156" s="268"/>
      <c r="R156" s="265"/>
      <c r="S156" s="266"/>
      <c r="T156" s="268"/>
      <c r="U156" s="265"/>
      <c r="V156" s="266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</row>
    <row r="157" spans="1:38" s="6" customFormat="1" ht="60" customHeight="1" thickBot="1" x14ac:dyDescent="0.25">
      <c r="A157" s="185" t="str">
        <f>'Orçamento Sintético'!A156</f>
        <v>13.3.2</v>
      </c>
      <c r="B157" s="179">
        <f>'Orçamento Sintético'!B156</f>
        <v>87531</v>
      </c>
      <c r="C157" s="180" t="str">
        <f>'Orçamento Sintético'!C156</f>
        <v>EMBOÇO, PARA RECEBIMENTO DE CERÂMICA, EM ARGAMASSA 1:2:8, PREPARO MECÂNICO COM BETONEIRA 400L, APLICADO MANUALMENTE EM FACES INTERNAS DE PAREDES, PARA AMBIENTE COM ÁREA ENTRE 5 E 10M², ESPESSURA 20MM, COM EXECUÇÃO DE TALISCAS</v>
      </c>
      <c r="D157" s="191">
        <f>'Orçamento Sintético'!G156</f>
        <v>895.33</v>
      </c>
      <c r="E157" s="268"/>
      <c r="F157" s="265"/>
      <c r="G157" s="266"/>
      <c r="H157" s="268"/>
      <c r="I157" s="265"/>
      <c r="J157" s="266"/>
      <c r="K157" s="268"/>
      <c r="L157" s="265"/>
      <c r="M157" s="266"/>
      <c r="N157" s="268"/>
      <c r="O157" s="265"/>
      <c r="P157" s="274">
        <v>1</v>
      </c>
      <c r="Q157" s="268"/>
      <c r="R157" s="265"/>
      <c r="S157" s="266"/>
      <c r="T157" s="268"/>
      <c r="U157" s="265"/>
      <c r="V157" s="266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  <c r="AK157" s="59"/>
      <c r="AL157" s="59"/>
    </row>
    <row r="158" spans="1:38" s="8" customFormat="1" ht="30" customHeight="1" thickBot="1" x14ac:dyDescent="0.25">
      <c r="A158" s="188" t="str">
        <f>'Orçamento Sintético'!A157</f>
        <v>13.4</v>
      </c>
      <c r="B158" s="181"/>
      <c r="C158" s="182" t="str">
        <f>'Orçamento Sintético'!C157</f>
        <v>REVESTIMENTOS EXTERNOS DO DEPÓSITO E ABRIGO DA CAIXA D´ÁGUA</v>
      </c>
      <c r="D158" s="189">
        <f>SUM(D159:D160)</f>
        <v>1816.01</v>
      </c>
      <c r="E158" s="333">
        <f>SUM(E159:G159)*$D$159+SUM(E160:G160)*$D$160</f>
        <v>0</v>
      </c>
      <c r="F158" s="334"/>
      <c r="G158" s="123">
        <f>E158/$D$158</f>
        <v>0</v>
      </c>
      <c r="H158" s="337">
        <f>SUM(H159:J159)*$D$159+SUM(H160:J160)*$D$160</f>
        <v>0</v>
      </c>
      <c r="I158" s="334"/>
      <c r="J158" s="123">
        <f>H158/$D$158</f>
        <v>0</v>
      </c>
      <c r="K158" s="337">
        <f>SUM(K159:M159)*$D$159+SUM(K160:M160)*$D$160</f>
        <v>0</v>
      </c>
      <c r="L158" s="334"/>
      <c r="M158" s="123">
        <f>K158/$D$158</f>
        <v>0</v>
      </c>
      <c r="N158" s="338">
        <f>SUM(N159:P159)*$D$159+SUM(N160:P160)*$D$160</f>
        <v>1190.538</v>
      </c>
      <c r="O158" s="339"/>
      <c r="P158" s="287">
        <f>N158/$D$158</f>
        <v>0.65557898910248291</v>
      </c>
      <c r="Q158" s="338">
        <f>SUM(Q159:S159)*$D$159+SUM(Q160:S160)*$D$160</f>
        <v>625.47200000000009</v>
      </c>
      <c r="R158" s="339"/>
      <c r="S158" s="287">
        <f>Q158/$D$158</f>
        <v>0.34442101089751714</v>
      </c>
      <c r="T158" s="337">
        <f>SUM(T159:V159)*$D$159+SUM(T160:V160)*$D$160</f>
        <v>0</v>
      </c>
      <c r="U158" s="334"/>
      <c r="V158" s="123">
        <f>T158/$D$158</f>
        <v>0</v>
      </c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  <c r="AK158" s="59"/>
      <c r="AL158" s="59"/>
    </row>
    <row r="159" spans="1:38" s="6" customFormat="1" ht="60" customHeight="1" x14ac:dyDescent="0.2">
      <c r="A159" s="185" t="str">
        <f>'Orçamento Sintético'!A158</f>
        <v>13.4.1</v>
      </c>
      <c r="B159" s="179">
        <f>'Orçamento Sintético'!B158</f>
        <v>87894</v>
      </c>
      <c r="C159" s="180" t="str">
        <f>'Orçamento Sintético'!C158</f>
        <v>CHAPISCO APLICADO EM ALVENARIA, SEM PRESENÇA DE VÃOS, E EM ESTRUTURAS DE CONCRETO DE FACHADA, COM COLHER DE PEDREIRO. ARGAMASSA TRAÇO 1:3 COM PREPARO EM BETONEIRA 400L</v>
      </c>
      <c r="D159" s="186">
        <f>'Orçamento Sintético'!G158</f>
        <v>252.33</v>
      </c>
      <c r="E159" s="268"/>
      <c r="F159" s="265"/>
      <c r="G159" s="266"/>
      <c r="H159" s="268"/>
      <c r="I159" s="265"/>
      <c r="J159" s="266"/>
      <c r="K159" s="268"/>
      <c r="L159" s="265"/>
      <c r="M159" s="266"/>
      <c r="N159" s="268"/>
      <c r="O159" s="265"/>
      <c r="P159" s="274">
        <v>1</v>
      </c>
      <c r="Q159" s="268"/>
      <c r="R159" s="265"/>
      <c r="S159" s="266"/>
      <c r="T159" s="268"/>
      <c r="U159" s="265"/>
      <c r="V159" s="266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9"/>
    </row>
    <row r="160" spans="1:38" s="6" customFormat="1" ht="60" customHeight="1" thickBot="1" x14ac:dyDescent="0.25">
      <c r="A160" s="185" t="str">
        <f>'Orçamento Sintético'!A159</f>
        <v>13.4.2</v>
      </c>
      <c r="B160" s="179">
        <f>'Orçamento Sintético'!B159</f>
        <v>87792</v>
      </c>
      <c r="C160" s="180" t="str">
        <f>'Orçamento Sintético'!C159</f>
        <v>EMBOÇO OU MASSA ÚNICA EM ARGAMASSA TRAÇO 1:2:8, PREPARO MECÂNICO COM BETONEIRA 400L, APLICADA MANUALMENTE EM PANOS DE FACHADA SEM PRESENÇA DE VÃOS, ESPESSURA DE 25MM</v>
      </c>
      <c r="D160" s="190">
        <f>'Orçamento Sintético'!G159</f>
        <v>1563.68</v>
      </c>
      <c r="E160" s="268"/>
      <c r="F160" s="265"/>
      <c r="G160" s="266"/>
      <c r="H160" s="268"/>
      <c r="I160" s="265"/>
      <c r="J160" s="266"/>
      <c r="K160" s="268"/>
      <c r="L160" s="265"/>
      <c r="M160" s="266"/>
      <c r="N160" s="268"/>
      <c r="O160" s="265"/>
      <c r="P160" s="274">
        <v>0.6</v>
      </c>
      <c r="Q160" s="264">
        <v>0.4</v>
      </c>
      <c r="R160" s="265"/>
      <c r="S160" s="266"/>
      <c r="T160" s="268"/>
      <c r="U160" s="265"/>
      <c r="V160" s="266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  <c r="AK160" s="59"/>
      <c r="AL160" s="59"/>
    </row>
    <row r="161" spans="1:38" s="8" customFormat="1" ht="30" customHeight="1" thickBot="1" x14ac:dyDescent="0.25">
      <c r="A161" s="188" t="str">
        <f>'Orçamento Sintético'!A160</f>
        <v>13.5</v>
      </c>
      <c r="B161" s="181"/>
      <c r="C161" s="182" t="str">
        <f>'Orçamento Sintético'!C160</f>
        <v>REVESTIMENTOS DAS PLATIBANDAS</v>
      </c>
      <c r="D161" s="189">
        <f>SUM(D162:D163)</f>
        <v>3051.39</v>
      </c>
      <c r="E161" s="333">
        <f>SUM(E162:G162)*$D$162+SUM(E163:G163)*$D$163</f>
        <v>0</v>
      </c>
      <c r="F161" s="334"/>
      <c r="G161" s="123">
        <f>E161/$D$161</f>
        <v>0</v>
      </c>
      <c r="H161" s="337">
        <f>SUM(H162:J162)*$D$162+SUM(H163:J163)*$D$163</f>
        <v>0</v>
      </c>
      <c r="I161" s="334"/>
      <c r="J161" s="123">
        <f>H161/$D$161</f>
        <v>0</v>
      </c>
      <c r="K161" s="337">
        <f>SUM(K162:M162)*$D$162+SUM(K163:M163)*$D$163</f>
        <v>0</v>
      </c>
      <c r="L161" s="334"/>
      <c r="M161" s="123">
        <f>K161/$D$161</f>
        <v>0</v>
      </c>
      <c r="N161" s="338">
        <f>SUM(N162:P162)*$D$162+SUM(N163:P163)*$D$163</f>
        <v>2441.1120000000001</v>
      </c>
      <c r="O161" s="339"/>
      <c r="P161" s="287">
        <f>N161/$D$161</f>
        <v>0.8</v>
      </c>
      <c r="Q161" s="338">
        <f>SUM(Q162:S162)*$D$162+SUM(Q163:S163)*$D$163</f>
        <v>610.27800000000002</v>
      </c>
      <c r="R161" s="339"/>
      <c r="S161" s="287">
        <f>Q161/$D$161</f>
        <v>0.2</v>
      </c>
      <c r="T161" s="337">
        <f>SUM(T162:V162)*$D$162+SUM(T163:V163)*$D$163</f>
        <v>0</v>
      </c>
      <c r="U161" s="334"/>
      <c r="V161" s="123">
        <f>T161/$D$161</f>
        <v>0</v>
      </c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9"/>
    </row>
    <row r="162" spans="1:38" s="6" customFormat="1" ht="60" customHeight="1" x14ac:dyDescent="0.2">
      <c r="A162" s="185" t="str">
        <f>'Orçamento Sintético'!A161</f>
        <v>13.5.1</v>
      </c>
      <c r="B162" s="179">
        <f>'Orçamento Sintético'!B161</f>
        <v>87894</v>
      </c>
      <c r="C162" s="180" t="str">
        <f>'Orçamento Sintético'!C161</f>
        <v>CHAPISCO APLICADO EM ALVENARIA, SEM PRESENÇA DE VÃOS, E EM ESTRUTURAS DE CONCRETO DE FACHADA, COM COLHER DE PEDREIRO. ARGAMASSA TRAÇO 1:3 COM PREPARO EM BETONEIRA 400L (FACE EXTERNA)</v>
      </c>
      <c r="D162" s="186">
        <f>'Orçamento Sintético'!G161</f>
        <v>423.98</v>
      </c>
      <c r="E162" s="268"/>
      <c r="F162" s="265"/>
      <c r="G162" s="266"/>
      <c r="H162" s="268"/>
      <c r="I162" s="265"/>
      <c r="J162" s="266"/>
      <c r="K162" s="268"/>
      <c r="L162" s="265"/>
      <c r="M162" s="266"/>
      <c r="N162" s="268"/>
      <c r="O162" s="265"/>
      <c r="P162" s="274">
        <v>0.8</v>
      </c>
      <c r="Q162" s="264">
        <v>0.2</v>
      </c>
      <c r="R162" s="265"/>
      <c r="S162" s="266"/>
      <c r="T162" s="268"/>
      <c r="U162" s="265"/>
      <c r="V162" s="266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  <c r="AK162" s="59"/>
      <c r="AL162" s="59"/>
    </row>
    <row r="163" spans="1:38" s="6" customFormat="1" ht="60" customHeight="1" thickBot="1" x14ac:dyDescent="0.25">
      <c r="A163" s="185" t="str">
        <f>'Orçamento Sintético'!A162</f>
        <v>13.5.2</v>
      </c>
      <c r="B163" s="179">
        <f>'Orçamento Sintético'!B162</f>
        <v>87792</v>
      </c>
      <c r="C163" s="180" t="str">
        <f>'Orçamento Sintético'!C162</f>
        <v>EMBOÇO OU MASSA ÚNICA EM ARGAMASSA TRAÇO 1:2:8, PREPARO MECÂNICO COM BETONEIRA 400L, APLICADA MANUALMENTE EM PANOS DE FACHADA SEM PRESENÇA DE VÃOS, ESPESSURA DE 25MM (FACE EXTERNA)</v>
      </c>
      <c r="D163" s="190">
        <f>'Orçamento Sintético'!G162</f>
        <v>2627.41</v>
      </c>
      <c r="E163" s="268"/>
      <c r="F163" s="265"/>
      <c r="G163" s="266"/>
      <c r="H163" s="268"/>
      <c r="I163" s="265"/>
      <c r="J163" s="266"/>
      <c r="K163" s="268"/>
      <c r="L163" s="265"/>
      <c r="M163" s="266"/>
      <c r="N163" s="268"/>
      <c r="O163" s="265"/>
      <c r="P163" s="274">
        <v>0.8</v>
      </c>
      <c r="Q163" s="264">
        <v>0.2</v>
      </c>
      <c r="R163" s="265"/>
      <c r="S163" s="266"/>
      <c r="T163" s="268"/>
      <c r="U163" s="265"/>
      <c r="V163" s="266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  <c r="AK163" s="59"/>
      <c r="AL163" s="59"/>
    </row>
    <row r="164" spans="1:38" s="8" customFormat="1" ht="30" customHeight="1" thickBot="1" x14ac:dyDescent="0.25">
      <c r="A164" s="183">
        <f>'Orçamento Sintético'!A163</f>
        <v>14</v>
      </c>
      <c r="B164" s="177"/>
      <c r="C164" s="178" t="str">
        <f>'Orçamento Sintético'!C163</f>
        <v>REVESTIMENTOS CERÂMICOS EM PAREDES</v>
      </c>
      <c r="D164" s="184">
        <f>D165+D168+D170+D172+D175</f>
        <v>56955.09</v>
      </c>
      <c r="E164" s="333">
        <f>E165+E168+E170+E172+E175</f>
        <v>0</v>
      </c>
      <c r="F164" s="334"/>
      <c r="G164" s="123">
        <f>E164/$D$164</f>
        <v>0</v>
      </c>
      <c r="H164" s="337">
        <f>H165+H168+H170+H172+H175</f>
        <v>0</v>
      </c>
      <c r="I164" s="334"/>
      <c r="J164" s="123">
        <f>H164/$D$164</f>
        <v>0</v>
      </c>
      <c r="K164" s="337">
        <f>K165+K168+K170+K172+K175</f>
        <v>0</v>
      </c>
      <c r="L164" s="334"/>
      <c r="M164" s="123">
        <f>K164/$D$164</f>
        <v>0</v>
      </c>
      <c r="N164" s="347">
        <f>N165+N168+N170+N172+N175</f>
        <v>10796.829</v>
      </c>
      <c r="O164" s="336"/>
      <c r="P164" s="262">
        <f>N164/$D$164</f>
        <v>0.18956741179761108</v>
      </c>
      <c r="Q164" s="347">
        <f>Q165+Q168+Q170+Q172+Q175</f>
        <v>46158.260999999999</v>
      </c>
      <c r="R164" s="336"/>
      <c r="S164" s="262">
        <f>Q164/$D$164</f>
        <v>0.81043258820238895</v>
      </c>
      <c r="T164" s="337">
        <f>T165+T168+T170+T172+T175</f>
        <v>0</v>
      </c>
      <c r="U164" s="334"/>
      <c r="V164" s="123">
        <f>T164/$D$164</f>
        <v>0</v>
      </c>
      <c r="W164" s="59"/>
      <c r="X164" s="154">
        <f>E164+H164+K164+N164+T164+Q164</f>
        <v>56955.09</v>
      </c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</row>
    <row r="165" spans="1:38" s="8" customFormat="1" ht="30" customHeight="1" thickBot="1" x14ac:dyDescent="0.25">
      <c r="A165" s="188" t="str">
        <f>'Orçamento Sintético'!A164</f>
        <v>14.1</v>
      </c>
      <c r="B165" s="181"/>
      <c r="C165" s="182" t="str">
        <f>'Orçamento Sintético'!C164</f>
        <v>REVESTIMENTOS CERÂMICOS EM PAREDES INTERNAS - TÉRREO</v>
      </c>
      <c r="D165" s="189">
        <f>SUM(D166:D167)</f>
        <v>8894.64</v>
      </c>
      <c r="E165" s="333">
        <f>SUM(E166:G166)*$D$166+SUM(E167:G167)*$D$167</f>
        <v>0</v>
      </c>
      <c r="F165" s="334"/>
      <c r="G165" s="123">
        <f>E165/$D$165</f>
        <v>0</v>
      </c>
      <c r="H165" s="337">
        <f>SUM(H166:J166)*$D$166+SUM(H167:J167)*$D$167</f>
        <v>0</v>
      </c>
      <c r="I165" s="334"/>
      <c r="J165" s="123">
        <f>H165/$D$165</f>
        <v>0</v>
      </c>
      <c r="K165" s="337">
        <f>SUM(K166:M166)*$D$166+SUM(K167:M167)*$D$167</f>
        <v>0</v>
      </c>
      <c r="L165" s="334"/>
      <c r="M165" s="123">
        <f>K165/$D$165</f>
        <v>0</v>
      </c>
      <c r="N165" s="338">
        <f>SUM(N166:P166)*$D$166+SUM(N167:P167)*$D$167</f>
        <v>2668.3919999999998</v>
      </c>
      <c r="O165" s="339"/>
      <c r="P165" s="287">
        <f>N165/$D$165</f>
        <v>0.3</v>
      </c>
      <c r="Q165" s="338">
        <f>SUM(Q166:S166)*$D$166+SUM(Q167:S167)*$D$167</f>
        <v>6226.2479999999996</v>
      </c>
      <c r="R165" s="339"/>
      <c r="S165" s="287">
        <f>Q165/$D$165</f>
        <v>0.7</v>
      </c>
      <c r="T165" s="337">
        <f>SUM(T166:V166)*$D$166+SUM(T167:V167)*$D$167</f>
        <v>0</v>
      </c>
      <c r="U165" s="334"/>
      <c r="V165" s="123">
        <f>T165/$D$165</f>
        <v>0</v>
      </c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9"/>
    </row>
    <row r="166" spans="1:38" s="6" customFormat="1" ht="60" customHeight="1" x14ac:dyDescent="0.2">
      <c r="A166" s="185" t="str">
        <f>'Orçamento Sintético'!A165</f>
        <v>14.1.1</v>
      </c>
      <c r="B166" s="179" t="str">
        <f>'Orçamento Sintético'!B165</f>
        <v>TRE - 0316</v>
      </c>
      <c r="C166" s="180" t="str">
        <f>'Orçamento Sintético'!C165</f>
        <v>REVESTIMENTO CERÂMICO PARA PAREDES INTERNAS COM PLACA DE PORCELANATO FORMATO RETANGULAR, COM ÁREA UNITÁRIA ATÉ 2025CM², ACABAMENTO POLIDO, BORDA RETIFICADA, COR BRANCO OU BEGE, A MEIA ALTURA DAS PAREDES</v>
      </c>
      <c r="D166" s="186">
        <f>'Orçamento Sintético'!G165</f>
        <v>8253.99</v>
      </c>
      <c r="E166" s="268"/>
      <c r="F166" s="265"/>
      <c r="G166" s="266"/>
      <c r="H166" s="268"/>
      <c r="I166" s="265"/>
      <c r="J166" s="266"/>
      <c r="K166" s="268"/>
      <c r="L166" s="265"/>
      <c r="M166" s="266"/>
      <c r="N166" s="268"/>
      <c r="O166" s="265"/>
      <c r="P166" s="274">
        <v>0.3</v>
      </c>
      <c r="Q166" s="264">
        <v>0.7</v>
      </c>
      <c r="R166" s="265"/>
      <c r="S166" s="266"/>
      <c r="T166" s="268"/>
      <c r="U166" s="265"/>
      <c r="V166" s="266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9"/>
    </row>
    <row r="167" spans="1:38" s="6" customFormat="1" ht="39.950000000000003" customHeight="1" thickBot="1" x14ac:dyDescent="0.25">
      <c r="A167" s="185" t="str">
        <f>'Orçamento Sintético'!A166</f>
        <v>14.1.2</v>
      </c>
      <c r="B167" s="179" t="str">
        <f>'Orçamento Sintético'!B166</f>
        <v>TRE - 0010</v>
      </c>
      <c r="C167" s="180" t="str">
        <f>'Orçamento Sintético'!C166</f>
        <v>REVESTIMENTO CERÂMICO PARA PAREDES EXTERNAS EM PASTILHAS CERÂMICAS 5 X 5CM, ALINHADAS A PRUMO, APLICADOS EM PANOS SEM VÃOS - COR BRANCO</v>
      </c>
      <c r="D167" s="186">
        <f>'Orçamento Sintético'!G166</f>
        <v>640.65</v>
      </c>
      <c r="E167" s="268"/>
      <c r="F167" s="265"/>
      <c r="G167" s="266"/>
      <c r="H167" s="268"/>
      <c r="I167" s="265"/>
      <c r="J167" s="266"/>
      <c r="K167" s="268"/>
      <c r="L167" s="265"/>
      <c r="M167" s="266"/>
      <c r="N167" s="268"/>
      <c r="O167" s="265"/>
      <c r="P167" s="274">
        <v>0.3</v>
      </c>
      <c r="Q167" s="264">
        <v>0.7</v>
      </c>
      <c r="R167" s="265"/>
      <c r="S167" s="266"/>
      <c r="T167" s="268"/>
      <c r="U167" s="265"/>
      <c r="V167" s="266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  <c r="AK167" s="59"/>
      <c r="AL167" s="59"/>
    </row>
    <row r="168" spans="1:38" s="8" customFormat="1" ht="30" customHeight="1" thickBot="1" x14ac:dyDescent="0.25">
      <c r="A168" s="188" t="str">
        <f>'Orçamento Sintético'!A167</f>
        <v>14.2</v>
      </c>
      <c r="B168" s="181"/>
      <c r="C168" s="182" t="str">
        <f>'Orçamento Sintético'!C167</f>
        <v>REVESTIMENTOS CERÂMICOS EM PAREDES EXTERNAS - FACHADAS TÉRREO</v>
      </c>
      <c r="D168" s="189">
        <f>D169</f>
        <v>15066.53</v>
      </c>
      <c r="E168" s="333">
        <f>SUM(E169:G169)*$D$169</f>
        <v>0</v>
      </c>
      <c r="F168" s="334"/>
      <c r="G168" s="123">
        <f>E168/$D$168</f>
        <v>0</v>
      </c>
      <c r="H168" s="337">
        <f>SUM(H169:J169)*$D$169</f>
        <v>0</v>
      </c>
      <c r="I168" s="334"/>
      <c r="J168" s="123">
        <f>H168/$D$168</f>
        <v>0</v>
      </c>
      <c r="K168" s="337">
        <f>SUM(K169:M169)*$D$169</f>
        <v>0</v>
      </c>
      <c r="L168" s="334"/>
      <c r="M168" s="123">
        <f>K168/$D$168</f>
        <v>0</v>
      </c>
      <c r="N168" s="338">
        <f>SUM(N169:P169)*$D$169</f>
        <v>4519.9589999999998</v>
      </c>
      <c r="O168" s="339"/>
      <c r="P168" s="287">
        <f>N168/$D$168</f>
        <v>0.3</v>
      </c>
      <c r="Q168" s="338">
        <f>SUM(Q169:S169)*$D$169</f>
        <v>10546.571</v>
      </c>
      <c r="R168" s="339"/>
      <c r="S168" s="287">
        <f>Q168/$D$168</f>
        <v>0.7</v>
      </c>
      <c r="T168" s="337">
        <f>SUM(T169:V169)*$D$169</f>
        <v>0</v>
      </c>
      <c r="U168" s="334"/>
      <c r="V168" s="123">
        <f>T168/$D$168</f>
        <v>0</v>
      </c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  <c r="AK168" s="59"/>
      <c r="AL168" s="59"/>
    </row>
    <row r="169" spans="1:38" s="6" customFormat="1" ht="39.950000000000003" customHeight="1" thickBot="1" x14ac:dyDescent="0.25">
      <c r="A169" s="185" t="str">
        <f>'Orçamento Sintético'!A168</f>
        <v>14.2.1</v>
      </c>
      <c r="B169" s="179" t="str">
        <f>'Orçamento Sintético'!B168</f>
        <v>TRE - 0010</v>
      </c>
      <c r="C169" s="180" t="str">
        <f>'Orçamento Sintético'!C168</f>
        <v>REVESTIMENTO CERÂMICO PARA PAREDES EXTERNAS EM PASTILHAS CERÂMICAS 5 X 5CM, ALINHADAS A PRUMO, APLICADOS EM PANOS SEM VÃOS - COR BRANCO</v>
      </c>
      <c r="D169" s="186">
        <f>'Orçamento Sintético'!G168</f>
        <v>15066.53</v>
      </c>
      <c r="E169" s="268"/>
      <c r="F169" s="265"/>
      <c r="G169" s="266"/>
      <c r="H169" s="268"/>
      <c r="I169" s="265"/>
      <c r="J169" s="266"/>
      <c r="K169" s="268"/>
      <c r="L169" s="265"/>
      <c r="M169" s="266"/>
      <c r="N169" s="268"/>
      <c r="O169" s="265"/>
      <c r="P169" s="274">
        <v>0.3</v>
      </c>
      <c r="Q169" s="264">
        <v>0.3</v>
      </c>
      <c r="R169" s="275">
        <v>0.4</v>
      </c>
      <c r="S169" s="266"/>
      <c r="T169" s="268"/>
      <c r="U169" s="265"/>
      <c r="V169" s="266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9"/>
    </row>
    <row r="170" spans="1:38" s="8" customFormat="1" ht="30" customHeight="1" thickBot="1" x14ac:dyDescent="0.25">
      <c r="A170" s="188" t="str">
        <f>'Orçamento Sintético'!A169</f>
        <v>14.3</v>
      </c>
      <c r="B170" s="181"/>
      <c r="C170" s="182" t="str">
        <f>'Orçamento Sintético'!C169</f>
        <v>REVESTIMENTOS CERÂMICOS EM PAREDES INTERNAS - DEPÓSITO DA COBERTURA</v>
      </c>
      <c r="D170" s="189">
        <f>D171</f>
        <v>1397.38</v>
      </c>
      <c r="E170" s="348">
        <f>SUM(E171:G171)*$D$171</f>
        <v>0</v>
      </c>
      <c r="F170" s="333"/>
      <c r="G170" s="123">
        <f>E170/$D$170</f>
        <v>0</v>
      </c>
      <c r="H170" s="349">
        <f>SUM(H171:J171)*$D$171</f>
        <v>0</v>
      </c>
      <c r="I170" s="333"/>
      <c r="J170" s="123">
        <f>H170/$D$170</f>
        <v>0</v>
      </c>
      <c r="K170" s="349">
        <f>SUM(K171:M171)*$D$171</f>
        <v>0</v>
      </c>
      <c r="L170" s="333"/>
      <c r="M170" s="123">
        <f>K170/$D$170</f>
        <v>0</v>
      </c>
      <c r="N170" s="350">
        <f>SUM(N171:P171)*$D$171</f>
        <v>419.214</v>
      </c>
      <c r="O170" s="340"/>
      <c r="P170" s="287">
        <f>N170/$D$170</f>
        <v>0.3</v>
      </c>
      <c r="Q170" s="350">
        <f>SUM(Q171:S171)*$D$171</f>
        <v>978.16600000000005</v>
      </c>
      <c r="R170" s="340"/>
      <c r="S170" s="287">
        <f>Q170/$D$170</f>
        <v>0.7</v>
      </c>
      <c r="T170" s="349">
        <f>SUM(T171:V171)*$D$171</f>
        <v>0</v>
      </c>
      <c r="U170" s="333"/>
      <c r="V170" s="123">
        <f>T170/$D$170</f>
        <v>0</v>
      </c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9"/>
    </row>
    <row r="171" spans="1:38" s="6" customFormat="1" ht="60" customHeight="1" thickBot="1" x14ac:dyDescent="0.25">
      <c r="A171" s="185" t="str">
        <f>'Orçamento Sintético'!A170</f>
        <v>14.3.1</v>
      </c>
      <c r="B171" s="179">
        <f>'Orçamento Sintético'!B170</f>
        <v>87273</v>
      </c>
      <c r="C171" s="180" t="str">
        <f>'Orçamento Sintético'!C170</f>
        <v>REVESTIMENTO CERÂMICO PARA PAREDES INTERNAS COM PLACA TIPO ESMALTADA DE DIMENSÕES 33 X 45CM, APLICADAS EM AMBIENTES DE ÁREA MAIOR QUE 5M² NA ALTURA INTEIRA DAS PAREDES</v>
      </c>
      <c r="D171" s="186">
        <f>'Orçamento Sintético'!G170</f>
        <v>1397.38</v>
      </c>
      <c r="E171" s="268"/>
      <c r="F171" s="265"/>
      <c r="G171" s="266"/>
      <c r="H171" s="268"/>
      <c r="I171" s="265"/>
      <c r="J171" s="266"/>
      <c r="K171" s="268"/>
      <c r="L171" s="265"/>
      <c r="M171" s="266"/>
      <c r="N171" s="268"/>
      <c r="O171" s="265"/>
      <c r="P171" s="274">
        <v>0.3</v>
      </c>
      <c r="Q171" s="264">
        <v>0.7</v>
      </c>
      <c r="R171" s="265"/>
      <c r="S171" s="266"/>
      <c r="T171" s="268"/>
      <c r="U171" s="265"/>
      <c r="V171" s="266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9"/>
    </row>
    <row r="172" spans="1:38" s="8" customFormat="1" ht="30" customHeight="1" thickBot="1" x14ac:dyDescent="0.25">
      <c r="A172" s="188" t="str">
        <f>'Orçamento Sintético'!A171</f>
        <v>14.4</v>
      </c>
      <c r="B172" s="181"/>
      <c r="C172" s="182" t="str">
        <f>'Orçamento Sintético'!C171</f>
        <v>REVESTIMENTOS CERÂMICOS EM PAREDES EXTERNAS DO DEPÓSITO/ABRIGO - COBERTURA</v>
      </c>
      <c r="D172" s="189">
        <f>SUM(D173:D174)</f>
        <v>12299.189999999999</v>
      </c>
      <c r="E172" s="333">
        <f>SUM(E173:G173)*$D$173+SUM(E174:G174)*$D$174</f>
        <v>0</v>
      </c>
      <c r="F172" s="334"/>
      <c r="G172" s="123">
        <f>E172/$D$172</f>
        <v>0</v>
      </c>
      <c r="H172" s="337">
        <f>SUM(H173:J173)*$D$173+SUM(H174:J174)*$D$174</f>
        <v>0</v>
      </c>
      <c r="I172" s="334"/>
      <c r="J172" s="123">
        <f>H172/$D$172</f>
        <v>0</v>
      </c>
      <c r="K172" s="337">
        <f>SUM(K173:M173)*$D$173+SUM(K174:M174)*$D$174</f>
        <v>0</v>
      </c>
      <c r="L172" s="334"/>
      <c r="M172" s="123">
        <f>K172/$D$172</f>
        <v>0</v>
      </c>
      <c r="N172" s="338">
        <f>SUM(N173:P173)*$D$173+SUM(N174:P174)*$D$174</f>
        <v>3189.2639999999997</v>
      </c>
      <c r="O172" s="339"/>
      <c r="P172" s="287">
        <f>N172/$D$172</f>
        <v>0.25930683240115815</v>
      </c>
      <c r="Q172" s="338">
        <f>SUM(Q173:S173)*$D$173+SUM(Q174:S174)*$D$174</f>
        <v>9109.9259999999995</v>
      </c>
      <c r="R172" s="339"/>
      <c r="S172" s="287">
        <f>Q172/$D$172</f>
        <v>0.74069316759884196</v>
      </c>
      <c r="T172" s="337">
        <f>SUM(T173:V173)*$D$173+SUM(T174:V174)*$D$174</f>
        <v>0</v>
      </c>
      <c r="U172" s="334"/>
      <c r="V172" s="123">
        <f>T172/$D$172</f>
        <v>0</v>
      </c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9"/>
    </row>
    <row r="173" spans="1:38" s="6" customFormat="1" ht="39.950000000000003" customHeight="1" x14ac:dyDescent="0.2">
      <c r="A173" s="185" t="str">
        <f>'Orçamento Sintético'!A172</f>
        <v>14.4.1</v>
      </c>
      <c r="B173" s="179" t="str">
        <f>'Orçamento Sintético'!B172</f>
        <v>TRE - 0010</v>
      </c>
      <c r="C173" s="180" t="str">
        <f>'Orçamento Sintético'!C172</f>
        <v>REVESTIMENTO CERÂMICO PARA PAREDES EXTERNAS EM PASTILHAS CERÂMICAS 5 X 5CM, ALINHADAS A PRUMO, APLICADOS EM PANOS SEM VÃOS - COR MARROM</v>
      </c>
      <c r="D173" s="186">
        <f>'Orçamento Sintético'!G172</f>
        <v>10630.88</v>
      </c>
      <c r="E173" s="268"/>
      <c r="F173" s="265"/>
      <c r="G173" s="266"/>
      <c r="H173" s="268"/>
      <c r="I173" s="265"/>
      <c r="J173" s="266"/>
      <c r="K173" s="268"/>
      <c r="L173" s="265"/>
      <c r="M173" s="266"/>
      <c r="N173" s="268"/>
      <c r="O173" s="265"/>
      <c r="P173" s="274">
        <v>0.3</v>
      </c>
      <c r="Q173" s="264">
        <v>0.2</v>
      </c>
      <c r="R173" s="275">
        <v>0.2</v>
      </c>
      <c r="S173" s="274">
        <v>0.3</v>
      </c>
      <c r="T173" s="268"/>
      <c r="U173" s="265"/>
      <c r="V173" s="266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  <c r="AK173" s="59"/>
      <c r="AL173" s="59"/>
    </row>
    <row r="174" spans="1:38" s="55" customFormat="1" ht="39.950000000000003" customHeight="1" thickBot="1" x14ac:dyDescent="0.25">
      <c r="A174" s="185" t="str">
        <f>'Orçamento Sintético'!A173</f>
        <v>14.4.2</v>
      </c>
      <c r="B174" s="179" t="str">
        <f>'Orçamento Sintético'!B173</f>
        <v>TRE - 0317</v>
      </c>
      <c r="C174" s="180" t="str">
        <f>'Orçamento Sintético'!C173</f>
        <v xml:space="preserve">REVESTIMENTO EM PASTILHAS CERÂMICAS 5x5cm, EM PINGADEIRA DE ALVENARIA DE UMA VEZ </v>
      </c>
      <c r="D174" s="187">
        <f>'Orçamento Sintético'!G173</f>
        <v>1668.31</v>
      </c>
      <c r="E174" s="268"/>
      <c r="F174" s="265"/>
      <c r="G174" s="266"/>
      <c r="H174" s="268"/>
      <c r="I174" s="265"/>
      <c r="J174" s="266"/>
      <c r="K174" s="268"/>
      <c r="L174" s="265"/>
      <c r="M174" s="266"/>
      <c r="N174" s="268"/>
      <c r="O174" s="265"/>
      <c r="P174" s="266"/>
      <c r="Q174" s="268"/>
      <c r="R174" s="265"/>
      <c r="S174" s="274">
        <v>1</v>
      </c>
      <c r="T174" s="268"/>
      <c r="U174" s="265"/>
      <c r="V174" s="266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  <c r="AK174" s="59"/>
      <c r="AL174" s="59"/>
    </row>
    <row r="175" spans="1:38" s="8" customFormat="1" ht="30" customHeight="1" thickBot="1" x14ac:dyDescent="0.25">
      <c r="A175" s="188" t="str">
        <f>'Orçamento Sintético'!A174</f>
        <v>14.5</v>
      </c>
      <c r="B175" s="181"/>
      <c r="C175" s="182" t="str">
        <f>'Orçamento Sintético'!C174</f>
        <v>REVESTIMENTOS CERÂMICOS DAS PLATIBANDAS - COBERTURA</v>
      </c>
      <c r="D175" s="189">
        <f>SUM(D176:D177)</f>
        <v>19297.349999999999</v>
      </c>
      <c r="E175" s="333">
        <f>SUM(E176:G176)*$D$176+SUM(E177:G177)*$D$177</f>
        <v>0</v>
      </c>
      <c r="F175" s="334"/>
      <c r="G175" s="123">
        <f>E175/$D$175</f>
        <v>0</v>
      </c>
      <c r="H175" s="337">
        <f>SUM(H176:J176)*$D$176+SUM(H177:J177)*$D$177</f>
        <v>0</v>
      </c>
      <c r="I175" s="334"/>
      <c r="J175" s="123">
        <f>H175/$D$175</f>
        <v>0</v>
      </c>
      <c r="K175" s="337">
        <f>SUM(K176:M176)*$D$176+SUM(K177:M177)*$D$177</f>
        <v>0</v>
      </c>
      <c r="L175" s="334"/>
      <c r="M175" s="123">
        <f>K175/$D$175</f>
        <v>0</v>
      </c>
      <c r="N175" s="337">
        <f>SUM(N176:P176)*$D$176+SUM(N177:P177)*$D$177</f>
        <v>0</v>
      </c>
      <c r="O175" s="334"/>
      <c r="P175" s="123">
        <f>N175/$D$175</f>
        <v>0</v>
      </c>
      <c r="Q175" s="338">
        <f>SUM(Q176:S176)*$D$176+SUM(Q177:S177)*$D$177</f>
        <v>19297.349999999999</v>
      </c>
      <c r="R175" s="339"/>
      <c r="S175" s="287">
        <f>Q175/$D$175</f>
        <v>1</v>
      </c>
      <c r="T175" s="337">
        <f>SUM(T176:V176)*$D$176+SUM(T177:V177)*$D$177</f>
        <v>0</v>
      </c>
      <c r="U175" s="334"/>
      <c r="V175" s="123">
        <f>T175/$D$175</f>
        <v>0</v>
      </c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  <c r="AK175" s="59"/>
      <c r="AL175" s="59"/>
    </row>
    <row r="176" spans="1:38" s="6" customFormat="1" ht="39.950000000000003" customHeight="1" x14ac:dyDescent="0.2">
      <c r="A176" s="185" t="str">
        <f>'Orçamento Sintético'!A175</f>
        <v>14.5.1</v>
      </c>
      <c r="B176" s="179" t="str">
        <f>'Orçamento Sintético'!B175</f>
        <v>TRE - 0010</v>
      </c>
      <c r="C176" s="180" t="str">
        <f>'Orçamento Sintético'!C175</f>
        <v>REVESTIMENTO CERÂMICO PARA PAREDES EXTERNAS EM PASTILHAS CERÂMICAS 5 X 5CM, ALINHADAS A PRUMO, APLICADOS EM PANOS SEM VÃOS - COR BRANCO</v>
      </c>
      <c r="D176" s="186">
        <f>'Orçamento Sintético'!G175</f>
        <v>13349.22</v>
      </c>
      <c r="E176" s="268"/>
      <c r="F176" s="265"/>
      <c r="G176" s="266"/>
      <c r="H176" s="268"/>
      <c r="I176" s="265"/>
      <c r="J176" s="266"/>
      <c r="K176" s="268"/>
      <c r="L176" s="265"/>
      <c r="M176" s="266"/>
      <c r="N176" s="268"/>
      <c r="O176" s="265"/>
      <c r="P176" s="266"/>
      <c r="Q176" s="268"/>
      <c r="R176" s="265"/>
      <c r="S176" s="274">
        <v>1</v>
      </c>
      <c r="T176" s="268"/>
      <c r="U176" s="265"/>
      <c r="V176" s="266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  <c r="AK176" s="59"/>
      <c r="AL176" s="59"/>
    </row>
    <row r="177" spans="1:38" s="55" customFormat="1" ht="39.950000000000003" customHeight="1" thickBot="1" x14ac:dyDescent="0.25">
      <c r="A177" s="185" t="str">
        <f>'Orçamento Sintético'!A176</f>
        <v>14.5.2</v>
      </c>
      <c r="B177" s="179" t="str">
        <f>'Orçamento Sintético'!B176</f>
        <v>TRE - 0317</v>
      </c>
      <c r="C177" s="180" t="str">
        <f>'Orçamento Sintético'!C176</f>
        <v xml:space="preserve">REVESTIMENTO EM PASTILHAS CERÂMICAS 5x5cm, EM PINGADEIRA DE ALVENARIA DE UMA VEZ </v>
      </c>
      <c r="D177" s="187">
        <f>'Orçamento Sintético'!G176</f>
        <v>5948.13</v>
      </c>
      <c r="E177" s="268"/>
      <c r="F177" s="265"/>
      <c r="G177" s="266"/>
      <c r="H177" s="268"/>
      <c r="I177" s="265"/>
      <c r="J177" s="266"/>
      <c r="K177" s="268"/>
      <c r="L177" s="265"/>
      <c r="M177" s="266"/>
      <c r="N177" s="268"/>
      <c r="O177" s="265"/>
      <c r="P177" s="266"/>
      <c r="Q177" s="268"/>
      <c r="R177" s="265"/>
      <c r="S177" s="274">
        <v>1</v>
      </c>
      <c r="T177" s="268"/>
      <c r="U177" s="265"/>
      <c r="V177" s="266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  <c r="AK177" s="59"/>
      <c r="AL177" s="59"/>
    </row>
    <row r="178" spans="1:38" s="8" customFormat="1" ht="30" customHeight="1" thickBot="1" x14ac:dyDescent="0.25">
      <c r="A178" s="183">
        <f>'Orçamento Sintético'!A177</f>
        <v>15</v>
      </c>
      <c r="B178" s="177"/>
      <c r="C178" s="178" t="str">
        <f>'Orçamento Sintético'!C177</f>
        <v>REVESTIMENTOS DE TETOS</v>
      </c>
      <c r="D178" s="184">
        <f>SUM(D179:D180)</f>
        <v>1745.94</v>
      </c>
      <c r="E178" s="333">
        <f>SUM(E179:G179)*$D$179+SUM(E180:G180)*$D$180</f>
        <v>0</v>
      </c>
      <c r="F178" s="334"/>
      <c r="G178" s="123">
        <f>E178/$D$178</f>
        <v>0</v>
      </c>
      <c r="H178" s="337">
        <f>SUM(H179:J179)*$D$179+SUM(H180:J180)*$D$180</f>
        <v>0</v>
      </c>
      <c r="I178" s="334"/>
      <c r="J178" s="123">
        <f>H178/$D$178</f>
        <v>0</v>
      </c>
      <c r="K178" s="337">
        <f>SUM(K179:M179)*$D$179+SUM(K180:M180)*$D$180</f>
        <v>0</v>
      </c>
      <c r="L178" s="334"/>
      <c r="M178" s="123">
        <f>K178/$D$178</f>
        <v>0</v>
      </c>
      <c r="N178" s="347">
        <f>SUM(N179:P179)*$D$179+SUM(N180:P180)*$D$180</f>
        <v>1745.94</v>
      </c>
      <c r="O178" s="336"/>
      <c r="P178" s="262">
        <f>N178/$D$178</f>
        <v>1</v>
      </c>
      <c r="Q178" s="337">
        <f>SUM(Q179:S179)*$D$179+SUM(Q180:S180)*$D$180</f>
        <v>0</v>
      </c>
      <c r="R178" s="334"/>
      <c r="S178" s="123">
        <f>Q178/$D$178</f>
        <v>0</v>
      </c>
      <c r="T178" s="337">
        <f>SUM(T179:V179)*$D$179+SUM(T180:V180)*$D$180</f>
        <v>0</v>
      </c>
      <c r="U178" s="334"/>
      <c r="V178" s="123">
        <f>T178/$D$178</f>
        <v>0</v>
      </c>
      <c r="W178" s="59"/>
      <c r="X178" s="154">
        <f>E178+H178+K178+N178+T178+Q178</f>
        <v>1745.94</v>
      </c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9"/>
    </row>
    <row r="179" spans="1:38" s="6" customFormat="1" ht="39.950000000000003" customHeight="1" x14ac:dyDescent="0.2">
      <c r="A179" s="185" t="str">
        <f>'Orçamento Sintético'!A178</f>
        <v>15.1</v>
      </c>
      <c r="B179" s="179" t="str">
        <f>'Orçamento Sintético'!B178</f>
        <v>TRE - 0011</v>
      </c>
      <c r="C179" s="180" t="str">
        <f>'Orçamento Sintético'!C178</f>
        <v>CHAPISCO APLICADO NO TETO, COM COLHER DE PEDREIRO, ARGAMASSA TRAÇO 1:3 COM PREPARO EM BETONEIRA 400L</v>
      </c>
      <c r="D179" s="191">
        <f>'Orçamento Sintético'!G178</f>
        <v>350.27</v>
      </c>
      <c r="E179" s="268"/>
      <c r="F179" s="265"/>
      <c r="G179" s="266"/>
      <c r="H179" s="268"/>
      <c r="I179" s="265"/>
      <c r="J179" s="266"/>
      <c r="K179" s="268"/>
      <c r="L179" s="265"/>
      <c r="M179" s="266"/>
      <c r="N179" s="268"/>
      <c r="O179" s="275">
        <v>1</v>
      </c>
      <c r="P179" s="266"/>
      <c r="Q179" s="268"/>
      <c r="R179" s="265"/>
      <c r="S179" s="266"/>
      <c r="T179" s="268"/>
      <c r="U179" s="265"/>
      <c r="V179" s="266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  <c r="AK179" s="59"/>
      <c r="AL179" s="59"/>
    </row>
    <row r="180" spans="1:38" s="6" customFormat="1" ht="60" customHeight="1" thickBot="1" x14ac:dyDescent="0.25">
      <c r="A180" s="185" t="str">
        <f>'Orçamento Sintético'!A179</f>
        <v>15.2</v>
      </c>
      <c r="B180" s="179">
        <f>'Orçamento Sintético'!B179</f>
        <v>90406</v>
      </c>
      <c r="C180" s="180" t="str">
        <f>'Orçamento Sintético'!C179</f>
        <v>MASSA ÚNICA, PARA RECEBIMENTO DE PINTURA, EM ARGAMASSA TRAÇO 1:2:8, PREPARO MANUAL, APLICADA MANUALMENTE EM TETO, ESPESSURA DE 20MM, COM EXECUÇÃO DE TALISCAS</v>
      </c>
      <c r="D180" s="190">
        <f>'Orçamento Sintético'!G179</f>
        <v>1395.67</v>
      </c>
      <c r="E180" s="268"/>
      <c r="F180" s="265"/>
      <c r="G180" s="266"/>
      <c r="H180" s="268"/>
      <c r="I180" s="265"/>
      <c r="J180" s="266"/>
      <c r="K180" s="268"/>
      <c r="L180" s="265"/>
      <c r="M180" s="266"/>
      <c r="N180" s="268"/>
      <c r="O180" s="275">
        <v>0.5</v>
      </c>
      <c r="P180" s="274">
        <v>0.5</v>
      </c>
      <c r="Q180" s="268"/>
      <c r="R180" s="265"/>
      <c r="S180" s="266"/>
      <c r="T180" s="268"/>
      <c r="U180" s="265"/>
      <c r="V180" s="266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</row>
    <row r="181" spans="1:38" s="8" customFormat="1" ht="30" customHeight="1" thickBot="1" x14ac:dyDescent="0.25">
      <c r="A181" s="183">
        <f>'Orçamento Sintético'!A180</f>
        <v>16</v>
      </c>
      <c r="B181" s="177"/>
      <c r="C181" s="178" t="str">
        <f>'Orçamento Sintético'!C180</f>
        <v>IMPERMEABILIZAÇÃO</v>
      </c>
      <c r="D181" s="184">
        <f>D182+D190+D198</f>
        <v>17196.46</v>
      </c>
      <c r="E181" s="333">
        <f>E182+E190+E198</f>
        <v>0</v>
      </c>
      <c r="F181" s="334"/>
      <c r="G181" s="123">
        <f>E181/$D$181</f>
        <v>0</v>
      </c>
      <c r="H181" s="337">
        <f>H182+H190+H198</f>
        <v>0</v>
      </c>
      <c r="I181" s="334"/>
      <c r="J181" s="123">
        <f>H181/$D$181</f>
        <v>0</v>
      </c>
      <c r="K181" s="337">
        <f>K182+K190+K198</f>
        <v>0</v>
      </c>
      <c r="L181" s="334"/>
      <c r="M181" s="123">
        <f>K181/$D$181</f>
        <v>0</v>
      </c>
      <c r="N181" s="347">
        <f>N182+N190+N198</f>
        <v>3168.3499999999995</v>
      </c>
      <c r="O181" s="336"/>
      <c r="P181" s="262">
        <f>N181/$D$181</f>
        <v>0.18424431539979738</v>
      </c>
      <c r="Q181" s="347">
        <f>Q182+Q190+Q198</f>
        <v>14028.109999999999</v>
      </c>
      <c r="R181" s="336"/>
      <c r="S181" s="262">
        <f>Q181/$D$181</f>
        <v>0.81575568460020254</v>
      </c>
      <c r="T181" s="337">
        <f>T182+T190+T198</f>
        <v>0</v>
      </c>
      <c r="U181" s="334"/>
      <c r="V181" s="123">
        <f>T181/$D$181</f>
        <v>0</v>
      </c>
      <c r="W181" s="59"/>
      <c r="X181" s="154">
        <f>E181+H181+K181+N181+T181+Q181</f>
        <v>17196.46</v>
      </c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  <c r="AK181" s="59"/>
      <c r="AL181" s="59"/>
    </row>
    <row r="182" spans="1:38" s="8" customFormat="1" ht="30" customHeight="1" thickBot="1" x14ac:dyDescent="0.25">
      <c r="A182" s="188" t="str">
        <f>'Orçamento Sintético'!A181</f>
        <v>16.1</v>
      </c>
      <c r="B182" s="181"/>
      <c r="C182" s="182" t="str">
        <f>'Orçamento Sintético'!C181</f>
        <v>IMPERMEABILIZAÇÃO DA CALHAS DE CONCRETO (PAREDES E FUNDO)</v>
      </c>
      <c r="D182" s="189">
        <f>SUM(D183:D189)</f>
        <v>12643.99</v>
      </c>
      <c r="E182" s="333">
        <f>SUM(E183:G183)*$D$183+SUM(E184:G184)*$D$184+SUM(E185:G185)*$D$185+SUM(E186:G186)*$D$186+SUM(E187:G187)*$D$187+SUM(E188:G188)*$D$188+SUM(E189:G189)*$D$189</f>
        <v>0</v>
      </c>
      <c r="F182" s="334"/>
      <c r="G182" s="123">
        <f>E182/$D$182</f>
        <v>0</v>
      </c>
      <c r="H182" s="337">
        <f>SUM(H183:J183)*$D$183+SUM(H184:J184)*$D$184+SUM(H185:J185)*$D$185+SUM(H186:J186)*$D$186+SUM(H187:J187)*$D$187+SUM(H188:J188)*$D$188+SUM(H189:J189)*$D$189</f>
        <v>0</v>
      </c>
      <c r="I182" s="334"/>
      <c r="J182" s="123">
        <f>H182/$D$182</f>
        <v>0</v>
      </c>
      <c r="K182" s="337">
        <f>SUM(K183:M183)*$D$183+SUM(K184:M184)*$D$184+SUM(K185:M185)*$D$185+SUM(K186:M186)*$D$186+SUM(K187:M187)*$D$187+SUM(K188:M188)*$D$188+SUM(K189:M189)*$D$189</f>
        <v>0</v>
      </c>
      <c r="L182" s="334"/>
      <c r="M182" s="123">
        <f>K182/$D$182</f>
        <v>0</v>
      </c>
      <c r="N182" s="338">
        <f>SUM(N183:P183)*$D$183+SUM(N184:P184)*$D$184+SUM(N185:P185)*$D$185+SUM(N186:P186)*$D$186+SUM(N187:P187)*$D$187+SUM(N188:P188)*$D$188+SUM(N189:P189)*$D$189</f>
        <v>3168.3499999999995</v>
      </c>
      <c r="O182" s="339"/>
      <c r="P182" s="287">
        <f>N182/$D$182</f>
        <v>0.25058150156714765</v>
      </c>
      <c r="Q182" s="338">
        <f>SUM(Q183:S183)*$D$183+SUM(Q184:S184)*$D$184+SUM(Q185:S185)*$D$185+SUM(Q186:S186)*$D$186+SUM(Q187:S187)*$D$187+SUM(Q188:S188)*$D$188+SUM(Q189:S189)*$D$189</f>
        <v>9475.64</v>
      </c>
      <c r="R182" s="339"/>
      <c r="S182" s="287">
        <f>Q182/$D$182</f>
        <v>0.74941849843285224</v>
      </c>
      <c r="T182" s="337">
        <f>SUM(T183:V183)*$D$183+SUM(T184:V184)*$D$184+SUM(T185:V185)*$D$185+SUM(T186:V186)*$D$186+SUM(T187:V187)*$D$187+SUM(T188:V188)*$D$188+SUM(T189:V189)*$D$189</f>
        <v>0</v>
      </c>
      <c r="U182" s="334"/>
      <c r="V182" s="123">
        <f>T182/$D$182</f>
        <v>0</v>
      </c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</row>
    <row r="183" spans="1:38" s="6" customFormat="1" ht="39.950000000000003" customHeight="1" x14ac:dyDescent="0.2">
      <c r="A183" s="185" t="str">
        <f>'Orçamento Sintético'!A182</f>
        <v>16.1.1</v>
      </c>
      <c r="B183" s="179">
        <f>'Orçamento Sintético'!B182</f>
        <v>87879</v>
      </c>
      <c r="C183" s="180" t="str">
        <f>'Orçamento Sintético'!C182</f>
        <v>CHAPISCO APLICADO EM ALVENARIAS E ESTRUTURAS DE CONCRETO INTERNAS, COM COLHER DE PEDREIRO.  ARGAMASSA 1:3 COM PREPARO EM BETONEIRA 400L</v>
      </c>
      <c r="D183" s="186">
        <f>'Orçamento Sintético'!G182</f>
        <v>270.41000000000003</v>
      </c>
      <c r="E183" s="268"/>
      <c r="F183" s="265"/>
      <c r="G183" s="266"/>
      <c r="H183" s="268"/>
      <c r="I183" s="265"/>
      <c r="J183" s="266"/>
      <c r="K183" s="268"/>
      <c r="L183" s="265"/>
      <c r="M183" s="266"/>
      <c r="N183" s="268"/>
      <c r="O183" s="265"/>
      <c r="P183" s="274">
        <v>1</v>
      </c>
      <c r="Q183" s="268"/>
      <c r="R183" s="265"/>
      <c r="S183" s="266"/>
      <c r="T183" s="268"/>
      <c r="U183" s="265"/>
      <c r="V183" s="266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  <c r="AK183" s="59"/>
      <c r="AL183" s="59"/>
    </row>
    <row r="184" spans="1:38" s="6" customFormat="1" ht="69.95" customHeight="1" x14ac:dyDescent="0.2">
      <c r="A184" s="185" t="str">
        <f>'Orçamento Sintético'!A183</f>
        <v>16.1.2</v>
      </c>
      <c r="B184" s="179">
        <f>'Orçamento Sintético'!B183</f>
        <v>87535</v>
      </c>
      <c r="C184" s="180" t="str">
        <f>'Orçamento Sintético'!C183</f>
        <v>REGULARIZAÇÃO DA SUPERFÍCIE - EMBOÇO, PARA RECEBIMENTO DE CERÂMICA, EM ARGAMASSA 1:2:8, PREPARO MECÂNICO COM BETONEIRA 400L, APLICADO MANUALMENTE EM FACES INTERNAS DE PAREDES, PARA AMBIENTE COM ÁREA MAIOR QUE 10M², ESPESSURA 20MM, COM EXECUÇÃO DE TALISCAS</v>
      </c>
      <c r="D184" s="186">
        <f>'Orçamento Sintético'!G183</f>
        <v>2351.14</v>
      </c>
      <c r="E184" s="268"/>
      <c r="F184" s="265"/>
      <c r="G184" s="266"/>
      <c r="H184" s="268"/>
      <c r="I184" s="265"/>
      <c r="J184" s="266"/>
      <c r="K184" s="268"/>
      <c r="L184" s="265"/>
      <c r="M184" s="266"/>
      <c r="N184" s="268"/>
      <c r="O184" s="265"/>
      <c r="P184" s="274">
        <v>1</v>
      </c>
      <c r="Q184" s="268"/>
      <c r="R184" s="265"/>
      <c r="S184" s="266"/>
      <c r="T184" s="268"/>
      <c r="U184" s="265"/>
      <c r="V184" s="266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  <c r="AK184" s="59"/>
      <c r="AL184" s="59"/>
    </row>
    <row r="185" spans="1:38" s="70" customFormat="1" ht="60" customHeight="1" x14ac:dyDescent="0.2">
      <c r="A185" s="185" t="str">
        <f>'Orçamento Sintético'!A184</f>
        <v>16.1.3</v>
      </c>
      <c r="B185" s="179">
        <f>'Orçamento Sintético'!B184</f>
        <v>87682</v>
      </c>
      <c r="C185" s="180" t="str">
        <f>'Orçamento Sintético'!C184</f>
        <v xml:space="preserve">REGULARIAÇÃO DA SUPERFÍCIE - CONTRAPISO EM ARGAMASSA TRAÇO 1:4 (CIMENTO E AREIA), PREPARO MANUAL, APLICADO EM ÁREAS SECAS SOBRE LAJE, NÃO ADERIDO, ESPESSURA 4CM. </v>
      </c>
      <c r="D185" s="187">
        <f>'Orçamento Sintético'!G184</f>
        <v>546.79999999999995</v>
      </c>
      <c r="E185" s="268"/>
      <c r="F185" s="265"/>
      <c r="G185" s="266"/>
      <c r="H185" s="268"/>
      <c r="I185" s="265"/>
      <c r="J185" s="266"/>
      <c r="K185" s="268"/>
      <c r="L185" s="265"/>
      <c r="M185" s="266"/>
      <c r="N185" s="268"/>
      <c r="O185" s="265"/>
      <c r="P185" s="274">
        <v>1</v>
      </c>
      <c r="Q185" s="268"/>
      <c r="R185" s="265"/>
      <c r="S185" s="266"/>
      <c r="T185" s="268"/>
      <c r="U185" s="265"/>
      <c r="V185" s="266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  <c r="AK185" s="59"/>
      <c r="AL185" s="59"/>
    </row>
    <row r="186" spans="1:38" s="6" customFormat="1" ht="60" customHeight="1" x14ac:dyDescent="0.2">
      <c r="A186" s="185" t="str">
        <f>'Orçamento Sintético'!A185</f>
        <v>16.1.4</v>
      </c>
      <c r="B186" s="179" t="str">
        <f>'Orçamento Sintético'!B185</f>
        <v>TRE - 0196</v>
      </c>
      <c r="C186" s="180" t="str">
        <f>'Orçamento Sintético'!C185</f>
        <v>IMPERMEABILIZAÇÃO DE CALHA DE CONCRETO COM MANTA ASFÁLTICA, UMA CAMADA, INCLUISVE APLICAÇÃO DE PRIMER ASFÁLTICO, E = 3MM  (TIPO III, CLASSE B, ACABAMENTO PP)</v>
      </c>
      <c r="D186" s="187">
        <f>'Orçamento Sintético'!G185</f>
        <v>6077.6</v>
      </c>
      <c r="E186" s="268"/>
      <c r="F186" s="265"/>
      <c r="G186" s="266"/>
      <c r="H186" s="268"/>
      <c r="I186" s="265"/>
      <c r="J186" s="266"/>
      <c r="K186" s="268"/>
      <c r="L186" s="265"/>
      <c r="M186" s="266"/>
      <c r="N186" s="268"/>
      <c r="O186" s="265"/>
      <c r="P186" s="266"/>
      <c r="Q186" s="264">
        <v>1</v>
      </c>
      <c r="R186" s="265"/>
      <c r="S186" s="266"/>
      <c r="T186" s="268"/>
      <c r="U186" s="265"/>
      <c r="V186" s="266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  <c r="AK186" s="59"/>
      <c r="AL186" s="59"/>
    </row>
    <row r="187" spans="1:38" s="6" customFormat="1" ht="60" customHeight="1" x14ac:dyDescent="0.2">
      <c r="A187" s="185" t="str">
        <f>'Orçamento Sintético'!A186</f>
        <v>16.1.5</v>
      </c>
      <c r="B187" s="179" t="str">
        <f>'Orçamento Sintético'!B186</f>
        <v>TRE - 0197</v>
      </c>
      <c r="C187" s="180" t="str">
        <f>'Orçamento Sintético'!C186</f>
        <v>IMPERMEABILIZAÇÃO DE RALOS OU PASSAGENS DE TUBOS COM MANTA ASFÁLTICA, INCLUISVE APLICAÇÃO DE PRIMER ASFÁLTICO, E = 3MM (TIPO III, CLASSE B, ACABAMENTO PP)</v>
      </c>
      <c r="D187" s="187">
        <f>'Orçamento Sintético'!G186</f>
        <v>565.80999999999995</v>
      </c>
      <c r="E187" s="268"/>
      <c r="F187" s="265"/>
      <c r="G187" s="266"/>
      <c r="H187" s="268"/>
      <c r="I187" s="265"/>
      <c r="J187" s="266"/>
      <c r="K187" s="268"/>
      <c r="L187" s="265"/>
      <c r="M187" s="266"/>
      <c r="N187" s="268"/>
      <c r="O187" s="265"/>
      <c r="P187" s="266"/>
      <c r="Q187" s="264">
        <v>1</v>
      </c>
      <c r="R187" s="265"/>
      <c r="S187" s="266"/>
      <c r="T187" s="268"/>
      <c r="U187" s="265"/>
      <c r="V187" s="266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  <c r="AK187" s="59"/>
      <c r="AL187" s="59"/>
    </row>
    <row r="188" spans="1:38" s="6" customFormat="1" ht="39.950000000000003" customHeight="1" x14ac:dyDescent="0.2">
      <c r="A188" s="185" t="str">
        <f>'Orçamento Sintético'!A187</f>
        <v>16.1.6</v>
      </c>
      <c r="B188" s="179">
        <f>'Orçamento Sintético'!B187</f>
        <v>98565</v>
      </c>
      <c r="C188" s="180" t="str">
        <f>'Orçamento Sintético'!C187</f>
        <v xml:space="preserve">PROTEÇÃO MECÂNICA DE SUPERFÍCIE HORIZONTAL COM ARGAMASSA DE CIMENTO E AREIA, TRAÇO 1:3, E = 3CM </v>
      </c>
      <c r="D188" s="186">
        <f>'Orçamento Sintético'!G187</f>
        <v>544.4</v>
      </c>
      <c r="E188" s="268"/>
      <c r="F188" s="265"/>
      <c r="G188" s="266"/>
      <c r="H188" s="268"/>
      <c r="I188" s="265"/>
      <c r="J188" s="266"/>
      <c r="K188" s="268"/>
      <c r="L188" s="265"/>
      <c r="M188" s="266"/>
      <c r="N188" s="268"/>
      <c r="O188" s="265"/>
      <c r="P188" s="266"/>
      <c r="Q188" s="264">
        <v>1</v>
      </c>
      <c r="R188" s="265"/>
      <c r="S188" s="266"/>
      <c r="T188" s="268"/>
      <c r="U188" s="265"/>
      <c r="V188" s="266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  <c r="AK188" s="59"/>
      <c r="AL188" s="59"/>
    </row>
    <row r="189" spans="1:38" s="6" customFormat="1" ht="39.950000000000003" customHeight="1" thickBot="1" x14ac:dyDescent="0.25">
      <c r="A189" s="185" t="str">
        <f>'Orçamento Sintético'!A188</f>
        <v>16.1.7</v>
      </c>
      <c r="B189" s="179">
        <f>'Orçamento Sintético'!B188</f>
        <v>98564</v>
      </c>
      <c r="C189" s="180" t="str">
        <f>'Orçamento Sintético'!C188</f>
        <v xml:space="preserve">PROTEÇÃO MECÂNICA DE SUPERFÍCIE VERTICAL COM ARGAMASSA DE CIMENTO E AREIA E TELA GALVANIZADA, TRAÇO 1:3, E = 2CM </v>
      </c>
      <c r="D189" s="186">
        <f>'Orçamento Sintético'!G188</f>
        <v>2287.83</v>
      </c>
      <c r="E189" s="268"/>
      <c r="F189" s="265"/>
      <c r="G189" s="266"/>
      <c r="H189" s="268"/>
      <c r="I189" s="265"/>
      <c r="J189" s="266"/>
      <c r="K189" s="268"/>
      <c r="L189" s="265"/>
      <c r="M189" s="266"/>
      <c r="N189" s="268"/>
      <c r="O189" s="265"/>
      <c r="P189" s="266"/>
      <c r="Q189" s="264">
        <v>1</v>
      </c>
      <c r="R189" s="265"/>
      <c r="S189" s="266"/>
      <c r="T189" s="268"/>
      <c r="U189" s="265"/>
      <c r="V189" s="266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  <c r="AK189" s="59"/>
      <c r="AL189" s="59"/>
    </row>
    <row r="190" spans="1:38" s="8" customFormat="1" ht="30" customHeight="1" thickBot="1" x14ac:dyDescent="0.25">
      <c r="A190" s="188" t="str">
        <f>'Orçamento Sintético'!A189</f>
        <v>16.2</v>
      </c>
      <c r="B190" s="181"/>
      <c r="C190" s="182" t="str">
        <f>'Orçamento Sintético'!C189</f>
        <v>IMPERMEABILIZAÇÃO DO ABRIGO DA CAIXA D'ÁGUA (PAREDES E FUNDO)</v>
      </c>
      <c r="D190" s="189">
        <f>SUM(D191:D197)</f>
        <v>4129.0599999999995</v>
      </c>
      <c r="E190" s="333">
        <f>SUM(E191:G191)*$D$191+SUM(E192:G192)*$D$192+SUM(E193:G193)*$D$193+SUM(E194:G194)*$D$194+SUM(E195:G195)*$D$195+SUM(E196:G196)*$D$196+SUM(E197:G197)*$D$197</f>
        <v>0</v>
      </c>
      <c r="F190" s="334"/>
      <c r="G190" s="123">
        <f>E190/$D$190</f>
        <v>0</v>
      </c>
      <c r="H190" s="337">
        <f>SUM(H191:J191)*$D$191+SUM(H192:J192)*$D$192+SUM(H193:J193)*$D$193+SUM(H194:J194)*$D$194+SUM(H195:J195)*$D$195+SUM(H196:J196)*$D$196+SUM(H197:J197)*$D$197</f>
        <v>0</v>
      </c>
      <c r="I190" s="334"/>
      <c r="J190" s="123">
        <f>H190/$D$190</f>
        <v>0</v>
      </c>
      <c r="K190" s="337">
        <f>SUM(K191:M191)*$D$191+SUM(K192:M192)*$D$192+SUM(K193:M193)*$D$193+SUM(K194:M194)*$D$194+SUM(K195:M195)*$D$195+SUM(K196:M196)*$D$196+SUM(K197:M197)*$D$197</f>
        <v>0</v>
      </c>
      <c r="L190" s="334"/>
      <c r="M190" s="123">
        <f>K190/$D$190</f>
        <v>0</v>
      </c>
      <c r="N190" s="337">
        <f>SUM(N191:P191)*$D$191+SUM(N192:P192)*$D$192+SUM(N193:P193)*$D$193+SUM(N194:P194)*$D$194+SUM(N195:P195)*$D$195+SUM(N196:P196)*$D$196+SUM(N197:P197)*$D$197</f>
        <v>0</v>
      </c>
      <c r="O190" s="334"/>
      <c r="P190" s="123">
        <f>N190/$D$190</f>
        <v>0</v>
      </c>
      <c r="Q190" s="338">
        <f>SUM(Q191:S191)*$D$191+SUM(Q192:S192)*$D$192+SUM(Q193:S193)*$D$193+SUM(Q194:S194)*$D$194+SUM(Q195:S195)*$D$195+SUM(Q196:S196)*$D$196+SUM(Q197:S197)*$D$197</f>
        <v>4129.0599999999995</v>
      </c>
      <c r="R190" s="339"/>
      <c r="S190" s="287">
        <f>Q190/$D$190</f>
        <v>1</v>
      </c>
      <c r="T190" s="337">
        <f>SUM(T191:V191)*$D$191+SUM(T192:V192)*$D$192+SUM(T193:V193)*$D$193+SUM(T194:V194)*$D$194+SUM(T195:V195)*$D$195+SUM(T196:V196)*$D$196+SUM(T197:V197)*$D$197</f>
        <v>0</v>
      </c>
      <c r="U190" s="334"/>
      <c r="V190" s="123">
        <f>T190/$D$190</f>
        <v>0</v>
      </c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  <c r="AK190" s="59"/>
      <c r="AL190" s="59"/>
    </row>
    <row r="191" spans="1:38" s="6" customFormat="1" ht="39.950000000000003" customHeight="1" x14ac:dyDescent="0.2">
      <c r="A191" s="185" t="str">
        <f>'Orçamento Sintético'!A190</f>
        <v>16.2.1</v>
      </c>
      <c r="B191" s="179">
        <f>'Orçamento Sintético'!B190</f>
        <v>87879</v>
      </c>
      <c r="C191" s="180" t="str">
        <f>'Orçamento Sintético'!C190</f>
        <v>CHAPISCO APLICADO EM ALVENARIAS E ESTRUTURAS DE CONCRETO INTERNAS, COM COLHER DE PEDREIRO.  ARGAMASSA 1:3 COM PREPARO EM BETONEIRA 400L</v>
      </c>
      <c r="D191" s="186">
        <f>'Orçamento Sintético'!G190</f>
        <v>59.51</v>
      </c>
      <c r="E191" s="268"/>
      <c r="F191" s="265"/>
      <c r="G191" s="266"/>
      <c r="H191" s="268"/>
      <c r="I191" s="265"/>
      <c r="J191" s="266"/>
      <c r="K191" s="268"/>
      <c r="L191" s="265"/>
      <c r="M191" s="266"/>
      <c r="N191" s="268"/>
      <c r="O191" s="265"/>
      <c r="P191" s="266"/>
      <c r="Q191" s="264">
        <v>1</v>
      </c>
      <c r="R191" s="265"/>
      <c r="S191" s="266"/>
      <c r="T191" s="268"/>
      <c r="U191" s="265"/>
      <c r="V191" s="266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  <c r="AK191" s="59"/>
      <c r="AL191" s="59"/>
    </row>
    <row r="192" spans="1:38" s="6" customFormat="1" ht="69.95" customHeight="1" x14ac:dyDescent="0.2">
      <c r="A192" s="185" t="str">
        <f>'Orçamento Sintético'!A191</f>
        <v>16.2.2</v>
      </c>
      <c r="B192" s="179">
        <f>'Orçamento Sintético'!B191</f>
        <v>87535</v>
      </c>
      <c r="C192" s="180" t="str">
        <f>'Orçamento Sintético'!C191</f>
        <v>REGULARIZAÇÃO DA SUPERFÍCIE - EMBOÇO, PARA RECEBIMENTO DE CERÂMICA, EM ARGAMASSA 1:2:8, PREPARO MECÂNICO COM BETONEIRA 400L, APLICADO MANUALMENTE EM FACES INTERNAS DE PAREDES, PARA AMBIENTE COM ÁREA MAIOR QUE 10M², ESPESSURA 20MM, COM EXECUÇÃO DE TALISCAS</v>
      </c>
      <c r="D192" s="186">
        <f>'Orçamento Sintético'!G191</f>
        <v>517.41</v>
      </c>
      <c r="E192" s="268"/>
      <c r="F192" s="265"/>
      <c r="G192" s="266"/>
      <c r="H192" s="268"/>
      <c r="I192" s="265"/>
      <c r="J192" s="266"/>
      <c r="K192" s="268"/>
      <c r="L192" s="265"/>
      <c r="M192" s="266"/>
      <c r="N192" s="268"/>
      <c r="O192" s="265"/>
      <c r="P192" s="266"/>
      <c r="Q192" s="264">
        <v>1</v>
      </c>
      <c r="R192" s="265"/>
      <c r="S192" s="266"/>
      <c r="T192" s="268"/>
      <c r="U192" s="265"/>
      <c r="V192" s="266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9"/>
    </row>
    <row r="193" spans="1:38" s="70" customFormat="1" ht="60" customHeight="1" x14ac:dyDescent="0.2">
      <c r="A193" s="185" t="str">
        <f>'Orçamento Sintético'!A192</f>
        <v>16.2.3</v>
      </c>
      <c r="B193" s="179">
        <f>'Orçamento Sintético'!B192</f>
        <v>87682</v>
      </c>
      <c r="C193" s="180" t="str">
        <f>'Orçamento Sintético'!C192</f>
        <v xml:space="preserve">REGULARIAÇÃO DA SUPERFÍCIE - CONTRAPISO EM ARGAMASSA TRAÇO 1:4 (CIMENTO E AREIA), PREPARO MANUAL, APLICADO EM ÁREAS SECAS SOBRE LAJE, NÃO ADERIDO, ESPESSURA 4CM. </v>
      </c>
      <c r="D193" s="187">
        <f>'Orçamento Sintético'!G192</f>
        <v>394.73</v>
      </c>
      <c r="E193" s="268"/>
      <c r="F193" s="265"/>
      <c r="G193" s="266"/>
      <c r="H193" s="268"/>
      <c r="I193" s="265"/>
      <c r="J193" s="266"/>
      <c r="K193" s="268"/>
      <c r="L193" s="265"/>
      <c r="M193" s="266"/>
      <c r="N193" s="268"/>
      <c r="O193" s="265"/>
      <c r="P193" s="266"/>
      <c r="Q193" s="264">
        <v>1</v>
      </c>
      <c r="R193" s="265"/>
      <c r="S193" s="266"/>
      <c r="T193" s="268"/>
      <c r="U193" s="265"/>
      <c r="V193" s="266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  <c r="AK193" s="59"/>
      <c r="AL193" s="59"/>
    </row>
    <row r="194" spans="1:38" s="6" customFormat="1" ht="60" customHeight="1" x14ac:dyDescent="0.2">
      <c r="A194" s="185" t="str">
        <f>'Orçamento Sintético'!A193</f>
        <v>16.2.4</v>
      </c>
      <c r="B194" s="179">
        <f>'Orçamento Sintético'!B193</f>
        <v>98546</v>
      </c>
      <c r="C194" s="180" t="str">
        <f>'Orçamento Sintético'!C193</f>
        <v>IMPERMEABILIZAÇÃO DE SUPERFÍCIE COM MANTA ASFÁLTICA, UMA CAMADA, INCLUSIVE APLICAÇÃO DE PRIMER ASFÁLTICO, E = 3MM (TIPO III, CLASSE B, ACABAMENTO PP)</v>
      </c>
      <c r="D194" s="186">
        <f>'Orçamento Sintético'!G193</f>
        <v>1887.55</v>
      </c>
      <c r="E194" s="268"/>
      <c r="F194" s="265"/>
      <c r="G194" s="266"/>
      <c r="H194" s="268"/>
      <c r="I194" s="265"/>
      <c r="J194" s="266"/>
      <c r="K194" s="268"/>
      <c r="L194" s="265"/>
      <c r="M194" s="266"/>
      <c r="N194" s="268"/>
      <c r="O194" s="265"/>
      <c r="P194" s="266"/>
      <c r="Q194" s="268"/>
      <c r="R194" s="275">
        <v>1</v>
      </c>
      <c r="S194" s="266"/>
      <c r="T194" s="268"/>
      <c r="U194" s="265"/>
      <c r="V194" s="266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  <c r="AK194" s="59"/>
      <c r="AL194" s="59"/>
    </row>
    <row r="195" spans="1:38" s="6" customFormat="1" ht="60" customHeight="1" x14ac:dyDescent="0.2">
      <c r="A195" s="185" t="str">
        <f>'Orçamento Sintético'!A194</f>
        <v>16.2.5</v>
      </c>
      <c r="B195" s="179" t="str">
        <f>'Orçamento Sintético'!B194</f>
        <v>TRE - 0197</v>
      </c>
      <c r="C195" s="180" t="str">
        <f>'Orçamento Sintético'!C194</f>
        <v>IMPERMEABILIZAÇÃO DE RALOS OU PASSAGENS DE TUBOS COM MANTA ASFÁLTICA, INCLUISVE APLICAÇÃO DE PRIMER ASFÁLTICO, E = 3MM (TIPO III, CLASSE B, ACABAMENTO PP)</v>
      </c>
      <c r="D195" s="187">
        <f>'Orçamento Sintético'!G194</f>
        <v>242.49</v>
      </c>
      <c r="E195" s="268"/>
      <c r="F195" s="265"/>
      <c r="G195" s="266"/>
      <c r="H195" s="268"/>
      <c r="I195" s="265"/>
      <c r="J195" s="266"/>
      <c r="K195" s="268"/>
      <c r="L195" s="265"/>
      <c r="M195" s="266"/>
      <c r="N195" s="268"/>
      <c r="O195" s="265"/>
      <c r="P195" s="266"/>
      <c r="Q195" s="268"/>
      <c r="R195" s="275">
        <v>1</v>
      </c>
      <c r="S195" s="266"/>
      <c r="T195" s="268"/>
      <c r="U195" s="265"/>
      <c r="V195" s="266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  <c r="AK195" s="59"/>
      <c r="AL195" s="59"/>
    </row>
    <row r="196" spans="1:38" s="6" customFormat="1" ht="39.950000000000003" customHeight="1" x14ac:dyDescent="0.2">
      <c r="A196" s="185" t="str">
        <f>'Orçamento Sintético'!A195</f>
        <v>16.2.6</v>
      </c>
      <c r="B196" s="179">
        <f>'Orçamento Sintético'!B195</f>
        <v>98565</v>
      </c>
      <c r="C196" s="180" t="str">
        <f>'Orçamento Sintético'!C195</f>
        <v xml:space="preserve">PROTEÇÃO MECÂNICA DE SUPERFÍCIE HORIZONTAL COM ARGAMASSA DE CIMENTO E AREIA, TRAÇO 1:3, E = 3CM </v>
      </c>
      <c r="D196" s="186">
        <f>'Orçamento Sintético'!G195</f>
        <v>393</v>
      </c>
      <c r="E196" s="268"/>
      <c r="F196" s="265"/>
      <c r="G196" s="266"/>
      <c r="H196" s="268"/>
      <c r="I196" s="265"/>
      <c r="J196" s="266"/>
      <c r="K196" s="268"/>
      <c r="L196" s="265"/>
      <c r="M196" s="266"/>
      <c r="N196" s="268"/>
      <c r="O196" s="265"/>
      <c r="P196" s="266"/>
      <c r="Q196" s="268"/>
      <c r="R196" s="275">
        <v>1</v>
      </c>
      <c r="S196" s="266"/>
      <c r="T196" s="268"/>
      <c r="U196" s="265"/>
      <c r="V196" s="266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  <c r="AK196" s="59"/>
      <c r="AL196" s="59"/>
    </row>
    <row r="197" spans="1:38" s="6" customFormat="1" ht="39.950000000000003" customHeight="1" thickBot="1" x14ac:dyDescent="0.25">
      <c r="A197" s="185" t="str">
        <f>'Orçamento Sintético'!A196</f>
        <v>16.2.7</v>
      </c>
      <c r="B197" s="179">
        <f>'Orçamento Sintético'!B196</f>
        <v>98564</v>
      </c>
      <c r="C197" s="180" t="str">
        <f>'Orçamento Sintético'!C196</f>
        <v xml:space="preserve">PROTEÇÃO MECÂNICA DE SUPERFÍCIE VERTICAL COM ARGAMASSA DE CIMENTO E AREIA E TELA GALVANIZADA, TRAÇO 1:3, E = 2CM </v>
      </c>
      <c r="D197" s="186">
        <f>'Orçamento Sintético'!G196</f>
        <v>634.37</v>
      </c>
      <c r="E197" s="268"/>
      <c r="F197" s="265"/>
      <c r="G197" s="266"/>
      <c r="H197" s="268"/>
      <c r="I197" s="265"/>
      <c r="J197" s="266"/>
      <c r="K197" s="268"/>
      <c r="L197" s="265"/>
      <c r="M197" s="266"/>
      <c r="N197" s="268"/>
      <c r="O197" s="265"/>
      <c r="P197" s="266"/>
      <c r="Q197" s="268"/>
      <c r="R197" s="275">
        <v>1</v>
      </c>
      <c r="S197" s="266"/>
      <c r="T197" s="268"/>
      <c r="U197" s="265"/>
      <c r="V197" s="266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  <c r="AK197" s="59"/>
      <c r="AL197" s="59"/>
    </row>
    <row r="198" spans="1:38" s="8" customFormat="1" ht="30" customHeight="1" thickBot="1" x14ac:dyDescent="0.25">
      <c r="A198" s="188" t="str">
        <f>'Orçamento Sintético'!A197</f>
        <v>16.3</v>
      </c>
      <c r="B198" s="181"/>
      <c r="C198" s="182" t="str">
        <f>'Orçamento Sintético'!C197</f>
        <v>IMPERMEABILIZAÇÃO DA LAJE DA ANTENA</v>
      </c>
      <c r="D198" s="189">
        <f>SUM(D199:D201)</f>
        <v>423.40999999999997</v>
      </c>
      <c r="E198" s="333">
        <f>SUM(E199:G199)*$D$199+SUM(E200:G200)*$D$200+SUM(E201:G201)*$D$201</f>
        <v>0</v>
      </c>
      <c r="F198" s="334"/>
      <c r="G198" s="123">
        <f>E198/$D$198</f>
        <v>0</v>
      </c>
      <c r="H198" s="333">
        <f t="shared" ref="H198" si="263">SUM(H199:J199)*$D$199+SUM(H200:J200)*$D$200+SUM(H201:J201)*$D$201</f>
        <v>0</v>
      </c>
      <c r="I198" s="334"/>
      <c r="J198" s="123">
        <f t="shared" ref="J198" si="264">H198/$D$198</f>
        <v>0</v>
      </c>
      <c r="K198" s="333">
        <f t="shared" ref="K198" si="265">SUM(K199:M199)*$D$199+SUM(K200:M200)*$D$200+SUM(K201:M201)*$D$201</f>
        <v>0</v>
      </c>
      <c r="L198" s="334"/>
      <c r="M198" s="123">
        <f t="shared" ref="M198" si="266">K198/$D$198</f>
        <v>0</v>
      </c>
      <c r="N198" s="333">
        <f t="shared" ref="N198" si="267">SUM(N199:P199)*$D$199+SUM(N200:P200)*$D$200+SUM(N201:P201)*$D$201</f>
        <v>0</v>
      </c>
      <c r="O198" s="334"/>
      <c r="P198" s="123">
        <f t="shared" ref="P198" si="268">N198/$D$198</f>
        <v>0</v>
      </c>
      <c r="Q198" s="340">
        <f t="shared" ref="Q198" si="269">SUM(Q199:S199)*$D$199+SUM(Q200:S200)*$D$200+SUM(Q201:S201)*$D$201</f>
        <v>423.40999999999997</v>
      </c>
      <c r="R198" s="339"/>
      <c r="S198" s="287">
        <f t="shared" ref="S198" si="270">Q198/$D$198</f>
        <v>1</v>
      </c>
      <c r="T198" s="333">
        <f t="shared" ref="T198" si="271">SUM(T199:V199)*$D$199+SUM(T200:V200)*$D$200+SUM(T201:V201)*$D$201</f>
        <v>0</v>
      </c>
      <c r="U198" s="334"/>
      <c r="V198" s="123">
        <f t="shared" ref="V198" si="272">T198/$D$198</f>
        <v>0</v>
      </c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  <c r="AK198" s="59"/>
      <c r="AL198" s="59"/>
    </row>
    <row r="199" spans="1:38" s="70" customFormat="1" ht="60" customHeight="1" x14ac:dyDescent="0.2">
      <c r="A199" s="185" t="str">
        <f>'Orçamento Sintético'!A198</f>
        <v>16.3.1</v>
      </c>
      <c r="B199" s="179">
        <f>'Orçamento Sintético'!B198</f>
        <v>87682</v>
      </c>
      <c r="C199" s="180" t="str">
        <f>'Orçamento Sintético'!C198</f>
        <v xml:space="preserve">REGULARIAÇÃO DA SUPERFÍCIE - CONTRAPISO EM ARGAMASSA TRAÇO 1:4 (CIMENTO E AREIA), PREPARO MANUAL, APLICADO EM ÁREAS SECAS SOBRE LAJE, NÃO ADERIDO, ESPESSURA 4CM. </v>
      </c>
      <c r="D199" s="187">
        <f>'Orçamento Sintético'!G198</f>
        <v>113.95</v>
      </c>
      <c r="E199" s="268"/>
      <c r="F199" s="265"/>
      <c r="G199" s="266"/>
      <c r="H199" s="268"/>
      <c r="I199" s="265"/>
      <c r="J199" s="266"/>
      <c r="K199" s="268"/>
      <c r="L199" s="265"/>
      <c r="M199" s="266"/>
      <c r="N199" s="268"/>
      <c r="O199" s="265"/>
      <c r="P199" s="266"/>
      <c r="Q199" s="268"/>
      <c r="R199" s="275">
        <v>1</v>
      </c>
      <c r="S199" s="266"/>
      <c r="T199" s="268"/>
      <c r="U199" s="265"/>
      <c r="V199" s="266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  <c r="AK199" s="59"/>
      <c r="AL199" s="59"/>
    </row>
    <row r="200" spans="1:38" s="6" customFormat="1" ht="60" customHeight="1" x14ac:dyDescent="0.2">
      <c r="A200" s="185" t="str">
        <f>'Orçamento Sintético'!A199</f>
        <v>16.3.2</v>
      </c>
      <c r="B200" s="179">
        <f>'Orçamento Sintético'!B199</f>
        <v>98546</v>
      </c>
      <c r="C200" s="180" t="str">
        <f>'Orçamento Sintético'!C199</f>
        <v>IMPERMEABILIZAÇÃO DE SUPERFÍCIE COM MANTA ASFÁLTICA, UMA CAMADA, INCLUSIVE APLICAÇÃO DE PRIMER ASFÁLTICO, E = 3MM (TIPO III, CLASSE B, ACABAMENTO PP)</v>
      </c>
      <c r="D200" s="186">
        <f>'Orçamento Sintético'!G199</f>
        <v>196.01</v>
      </c>
      <c r="E200" s="268"/>
      <c r="F200" s="265"/>
      <c r="G200" s="266"/>
      <c r="H200" s="268"/>
      <c r="I200" s="265"/>
      <c r="J200" s="266"/>
      <c r="K200" s="268"/>
      <c r="L200" s="265"/>
      <c r="M200" s="266"/>
      <c r="N200" s="268"/>
      <c r="O200" s="265"/>
      <c r="P200" s="266"/>
      <c r="Q200" s="268"/>
      <c r="R200" s="265"/>
      <c r="S200" s="274">
        <v>1</v>
      </c>
      <c r="T200" s="268"/>
      <c r="U200" s="265"/>
      <c r="V200" s="266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  <c r="AK200" s="59"/>
      <c r="AL200" s="59"/>
    </row>
    <row r="201" spans="1:38" s="6" customFormat="1" ht="39.950000000000003" customHeight="1" thickBot="1" x14ac:dyDescent="0.25">
      <c r="A201" s="185" t="str">
        <f>'Orçamento Sintético'!A200</f>
        <v>16.3.3</v>
      </c>
      <c r="B201" s="179">
        <f>'Orçamento Sintético'!B200</f>
        <v>98565</v>
      </c>
      <c r="C201" s="180" t="str">
        <f>'Orçamento Sintético'!C200</f>
        <v xml:space="preserve">PROTEÇÃO MECÂNICA DE SUPERFÍCIE HORIZONTAL COM ARGAMASSA DE CIMENTO E AREIA, TRAÇO 1:3, E = 3CM </v>
      </c>
      <c r="D201" s="186">
        <f>'Orçamento Sintético'!G200</f>
        <v>113.45</v>
      </c>
      <c r="E201" s="268"/>
      <c r="F201" s="265"/>
      <c r="G201" s="266"/>
      <c r="H201" s="268"/>
      <c r="I201" s="265"/>
      <c r="J201" s="266"/>
      <c r="K201" s="268"/>
      <c r="L201" s="265"/>
      <c r="M201" s="266"/>
      <c r="N201" s="268"/>
      <c r="O201" s="265"/>
      <c r="P201" s="266"/>
      <c r="Q201" s="268"/>
      <c r="R201" s="265"/>
      <c r="S201" s="274">
        <v>1</v>
      </c>
      <c r="T201" s="268"/>
      <c r="U201" s="265"/>
      <c r="V201" s="266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  <c r="AK201" s="59"/>
      <c r="AL201" s="59"/>
    </row>
    <row r="202" spans="1:38" s="8" customFormat="1" ht="30" customHeight="1" thickBot="1" x14ac:dyDescent="0.25">
      <c r="A202" s="183">
        <f>'Orçamento Sintético'!A201</f>
        <v>17</v>
      </c>
      <c r="B202" s="177"/>
      <c r="C202" s="178" t="str">
        <f>'Orçamento Sintético'!C201</f>
        <v>COBERTURA</v>
      </c>
      <c r="D202" s="184">
        <f>SUM(D203:D207)</f>
        <v>20173.21</v>
      </c>
      <c r="E202" s="333">
        <f>SUM(E203:G203)*$D$203+SUM(E204:G204)*$D$204+SUM(E205:G205)*$D$205+SUM(E206:G206)*$D$206+SUM(E207:G207)*$D$207</f>
        <v>0</v>
      </c>
      <c r="F202" s="334"/>
      <c r="G202" s="123">
        <f>E202/$D$190</f>
        <v>0</v>
      </c>
      <c r="H202" s="333">
        <f t="shared" ref="H202" si="273">SUM(H203:J203)*$D$203+SUM(H204:J204)*$D$204+SUM(H205:J205)*$D$205+SUM(H206:J206)*$D$206+SUM(H207:J207)*$D$207</f>
        <v>0</v>
      </c>
      <c r="I202" s="334"/>
      <c r="J202" s="123">
        <f t="shared" ref="J202" si="274">H202/$D$190</f>
        <v>0</v>
      </c>
      <c r="K202" s="333">
        <f t="shared" ref="K202" si="275">SUM(K203:M203)*$D$203+SUM(K204:M204)*$D$204+SUM(K205:M205)*$D$205+SUM(K206:M206)*$D$206+SUM(K207:M207)*$D$207</f>
        <v>0</v>
      </c>
      <c r="L202" s="334"/>
      <c r="M202" s="123">
        <f t="shared" ref="M202" si="276">K202/$D$190</f>
        <v>0</v>
      </c>
      <c r="N202" s="335">
        <f t="shared" ref="N202" si="277">SUM(N203:P203)*$D$203+SUM(N204:P204)*$D$204+SUM(N205:P205)*$D$205+SUM(N206:P206)*$D$206+SUM(N207:P207)*$D$207</f>
        <v>11915.05</v>
      </c>
      <c r="O202" s="336"/>
      <c r="P202" s="262">
        <f t="shared" ref="P202" si="278">N202/$D$190</f>
        <v>2.8856567838684835</v>
      </c>
      <c r="Q202" s="335">
        <f t="shared" ref="Q202" si="279">SUM(Q203:S203)*$D$203+SUM(Q204:S204)*$D$204+SUM(Q205:S205)*$D$205+SUM(Q206:S206)*$D$206+SUM(Q207:S207)*$D$207</f>
        <v>8258.16</v>
      </c>
      <c r="R202" s="336"/>
      <c r="S202" s="262">
        <f t="shared" ref="S202" si="280">Q202/$D$190</f>
        <v>2.0000096874349129</v>
      </c>
      <c r="T202" s="333">
        <f t="shared" ref="T202" si="281">SUM(T203:V203)*$D$203+SUM(T204:V204)*$D$204+SUM(T205:V205)*$D$205+SUM(T206:V206)*$D$206+SUM(T207:V207)*$D$207</f>
        <v>0</v>
      </c>
      <c r="U202" s="334"/>
      <c r="V202" s="123">
        <f t="shared" ref="V202" si="282">T202/$D$190</f>
        <v>0</v>
      </c>
      <c r="W202" s="59"/>
      <c r="X202" s="154">
        <f>E202+H202+K202+N202+T202+Q202</f>
        <v>20173.21</v>
      </c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  <c r="AK202" s="59"/>
      <c r="AL202" s="59"/>
    </row>
    <row r="203" spans="1:38" s="6" customFormat="1" ht="39.950000000000003" customHeight="1" x14ac:dyDescent="0.2">
      <c r="A203" s="185" t="str">
        <f>'Orçamento Sintético'!A202</f>
        <v>17.1</v>
      </c>
      <c r="B203" s="179">
        <f>'Orçamento Sintético'!B202</f>
        <v>100378</v>
      </c>
      <c r="C203" s="180" t="str">
        <f>'Orçamento Sintético'!C202</f>
        <v>FABRICAÇÃO E INSTALAÇÃO DE TESOURA (INTEIRA OU MEIA) EM AÇO, VÃOS MAIORES QUE 6,00M E MENORES QUE 12,00M, INCLUSO IÇAMENTO</v>
      </c>
      <c r="D203" s="187">
        <f>'Orçamento Sintético'!G202</f>
        <v>5276.51</v>
      </c>
      <c r="E203" s="268"/>
      <c r="F203" s="265"/>
      <c r="G203" s="266"/>
      <c r="H203" s="268"/>
      <c r="I203" s="265"/>
      <c r="J203" s="266"/>
      <c r="K203" s="268"/>
      <c r="L203" s="265"/>
      <c r="M203" s="266"/>
      <c r="N203" s="264">
        <v>0.3</v>
      </c>
      <c r="O203" s="275">
        <v>0.5</v>
      </c>
      <c r="P203" s="274">
        <v>0.2</v>
      </c>
      <c r="Q203" s="268"/>
      <c r="R203" s="265"/>
      <c r="S203" s="266"/>
      <c r="T203" s="268"/>
      <c r="U203" s="265"/>
      <c r="V203" s="266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  <c r="AK203" s="59"/>
      <c r="AL203" s="59"/>
    </row>
    <row r="204" spans="1:38" s="6" customFormat="1" ht="60" customHeight="1" x14ac:dyDescent="0.2">
      <c r="A204" s="185" t="str">
        <f>'Orçamento Sintético'!A203</f>
        <v>17.2</v>
      </c>
      <c r="B204" s="179">
        <f>'Orçamento Sintético'!B203</f>
        <v>92580</v>
      </c>
      <c r="C204" s="180" t="str">
        <f>'Orçamento Sintético'!C203</f>
        <v>TRAMA DE AÇO COMPOSTA POR TERÇAS PARA TELHADOS DE ATÉ DUAS ÁGUAS PARA TELHA ONDULADA OU TRAPEZOIDAL DE FIBROCIMENTO, METÁLICA, PLÁSTICA OU TERMOACÚSTICA, INCLUSO TRANSPORTE VERTICAL</v>
      </c>
      <c r="D204" s="190">
        <f>'Orçamento Sintético'!G203</f>
        <v>4926.79</v>
      </c>
      <c r="E204" s="268"/>
      <c r="F204" s="265"/>
      <c r="G204" s="266"/>
      <c r="H204" s="268"/>
      <c r="I204" s="265"/>
      <c r="J204" s="266"/>
      <c r="K204" s="268"/>
      <c r="L204" s="265"/>
      <c r="M204" s="266"/>
      <c r="N204" s="268"/>
      <c r="O204" s="265"/>
      <c r="P204" s="274">
        <v>1</v>
      </c>
      <c r="Q204" s="268"/>
      <c r="R204" s="265"/>
      <c r="S204" s="266"/>
      <c r="T204" s="268"/>
      <c r="U204" s="265"/>
      <c r="V204" s="266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  <c r="AK204" s="59"/>
      <c r="AL204" s="59"/>
    </row>
    <row r="205" spans="1:38" s="6" customFormat="1" ht="39.950000000000003" customHeight="1" x14ac:dyDescent="0.2">
      <c r="A205" s="185" t="str">
        <f>'Orçamento Sintético'!A204</f>
        <v>17.3</v>
      </c>
      <c r="B205" s="179">
        <f>'Orçamento Sintético'!B204</f>
        <v>94213</v>
      </c>
      <c r="C205" s="180" t="str">
        <f>'Orçamento Sintético'!C204</f>
        <v>TELHAMENTO COM TELHA DE AÇO/ALUMINIO (TELHA GALVALUME), E = 0.50mm, COM ATÉ DUAS ÁGUAS, INCLUSO IÇAMENTO</v>
      </c>
      <c r="D205" s="190">
        <f>'Orçamento Sintético'!G204</f>
        <v>8558.75</v>
      </c>
      <c r="E205" s="268"/>
      <c r="F205" s="265"/>
      <c r="G205" s="266"/>
      <c r="H205" s="268"/>
      <c r="I205" s="265"/>
      <c r="J205" s="266"/>
      <c r="K205" s="268"/>
      <c r="L205" s="265"/>
      <c r="M205" s="266"/>
      <c r="N205" s="268"/>
      <c r="O205" s="265"/>
      <c r="P205" s="274">
        <v>0.2</v>
      </c>
      <c r="Q205" s="264">
        <v>0.5</v>
      </c>
      <c r="R205" s="275">
        <v>0.3</v>
      </c>
      <c r="S205" s="266"/>
      <c r="T205" s="268"/>
      <c r="U205" s="265"/>
      <c r="V205" s="266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  <c r="AK205" s="59"/>
      <c r="AL205" s="59"/>
    </row>
    <row r="206" spans="1:38" s="6" customFormat="1" ht="39.950000000000003" customHeight="1" x14ac:dyDescent="0.2">
      <c r="A206" s="185" t="str">
        <f>'Orçamento Sintético'!A205</f>
        <v>17.4</v>
      </c>
      <c r="B206" s="179" t="str">
        <f>'Orçamento Sintético'!B205</f>
        <v>TRE - 0265</v>
      </c>
      <c r="C206" s="180" t="str">
        <f>'Orçamento Sintético'!C205</f>
        <v>CUMEEIRA PARA TELHA TRAPEZOIDAL GALVALUME, E = 0.50MM, ALTURA 40MM</v>
      </c>
      <c r="D206" s="187">
        <f>'Orçamento Sintético'!G205</f>
        <v>505.09</v>
      </c>
      <c r="E206" s="268"/>
      <c r="F206" s="265"/>
      <c r="G206" s="266"/>
      <c r="H206" s="268"/>
      <c r="I206" s="265"/>
      <c r="J206" s="266"/>
      <c r="K206" s="268"/>
      <c r="L206" s="265"/>
      <c r="M206" s="266"/>
      <c r="N206" s="268"/>
      <c r="O206" s="265"/>
      <c r="P206" s="266"/>
      <c r="Q206" s="268"/>
      <c r="R206" s="275">
        <v>1</v>
      </c>
      <c r="S206" s="266"/>
      <c r="T206" s="268"/>
      <c r="U206" s="265"/>
      <c r="V206" s="266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  <c r="AK206" s="59"/>
      <c r="AL206" s="59"/>
    </row>
    <row r="207" spans="1:38" s="6" customFormat="1" ht="39.950000000000003" customHeight="1" thickBot="1" x14ac:dyDescent="0.25">
      <c r="A207" s="185" t="str">
        <f>'Orçamento Sintético'!A206</f>
        <v>17.5</v>
      </c>
      <c r="B207" s="179" t="str">
        <f>'Orçamento Sintético'!B206</f>
        <v>TRE - 0263</v>
      </c>
      <c r="C207" s="180" t="str">
        <f>'Orçamento Sintético'!C206</f>
        <v>RUFO EM CHAPA DE AÇO GALVANIZADA Nº 20 (E = 0.95MM) PARA TELHADO, LARGURA LIVRE 35CM, CHUMBADO EM ALVENARIA OU CONCRETO</v>
      </c>
      <c r="D207" s="187">
        <f>'Orçamento Sintético'!G206</f>
        <v>906.07</v>
      </c>
      <c r="E207" s="268"/>
      <c r="F207" s="265"/>
      <c r="G207" s="266"/>
      <c r="H207" s="268"/>
      <c r="I207" s="265"/>
      <c r="J207" s="266"/>
      <c r="K207" s="268"/>
      <c r="L207" s="265"/>
      <c r="M207" s="266"/>
      <c r="N207" s="268"/>
      <c r="O207" s="265"/>
      <c r="P207" s="266"/>
      <c r="Q207" s="268"/>
      <c r="R207" s="275">
        <v>1</v>
      </c>
      <c r="S207" s="266"/>
      <c r="T207" s="268"/>
      <c r="U207" s="265"/>
      <c r="V207" s="266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  <c r="AK207" s="59"/>
      <c r="AL207" s="59"/>
    </row>
    <row r="208" spans="1:38" s="8" customFormat="1" ht="30" customHeight="1" thickBot="1" x14ac:dyDescent="0.25">
      <c r="A208" s="183">
        <f>'Orçamento Sintético'!A207</f>
        <v>18</v>
      </c>
      <c r="B208" s="177"/>
      <c r="C208" s="178" t="str">
        <f>'Orçamento Sintético'!C207</f>
        <v>PISOS</v>
      </c>
      <c r="D208" s="184">
        <f>D209+D214+D221+D228+D231</f>
        <v>76351.62999999999</v>
      </c>
      <c r="E208" s="333">
        <f>E209+E214+E221+E228+E231</f>
        <v>0</v>
      </c>
      <c r="F208" s="334"/>
      <c r="G208" s="123">
        <f>E208/$D$208</f>
        <v>0</v>
      </c>
      <c r="H208" s="333">
        <f t="shared" ref="H208" si="283">H209+H214+H221+H228+H231</f>
        <v>0</v>
      </c>
      <c r="I208" s="334"/>
      <c r="J208" s="123">
        <f t="shared" ref="J208" si="284">H208/$D$208</f>
        <v>0</v>
      </c>
      <c r="K208" s="335">
        <f t="shared" ref="K208" si="285">K209+K214+K221+K228+K231</f>
        <v>7253.71</v>
      </c>
      <c r="L208" s="336"/>
      <c r="M208" s="262">
        <f t="shared" ref="M208" si="286">K208/$D$208</f>
        <v>9.5003996640281307E-2</v>
      </c>
      <c r="N208" s="335">
        <f t="shared" ref="N208" si="287">N209+N214+N221+N228+N231</f>
        <v>5727.1149999999998</v>
      </c>
      <c r="O208" s="336"/>
      <c r="P208" s="262">
        <f t="shared" ref="P208" si="288">N208/$D$208</f>
        <v>7.5009728017594396E-2</v>
      </c>
      <c r="Q208" s="335">
        <f t="shared" ref="Q208" si="289">Q209+Q214+Q221+Q228+Q231</f>
        <v>15985.859</v>
      </c>
      <c r="R208" s="336"/>
      <c r="S208" s="262">
        <f t="shared" ref="S208" si="290">Q208/$D$208</f>
        <v>0.20937154845286213</v>
      </c>
      <c r="T208" s="335">
        <f t="shared" ref="T208" si="291">T209+T214+T221+T228+T231</f>
        <v>47384.945999999996</v>
      </c>
      <c r="U208" s="336"/>
      <c r="V208" s="262">
        <f t="shared" ref="V208" si="292">T208/$D$208</f>
        <v>0.62061472688926222</v>
      </c>
      <c r="W208" s="59"/>
      <c r="X208" s="154">
        <f>E208+H208+K208+N208+T208+Q208</f>
        <v>76351.62999999999</v>
      </c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  <c r="AK208" s="59"/>
      <c r="AL208" s="59"/>
    </row>
    <row r="209" spans="1:38" s="8" customFormat="1" ht="30" customHeight="1" thickBot="1" x14ac:dyDescent="0.25">
      <c r="A209" s="188" t="str">
        <f>'Orçamento Sintético'!A208</f>
        <v>18.1</v>
      </c>
      <c r="B209" s="181"/>
      <c r="C209" s="182" t="str">
        <f>'Orçamento Sintético'!C208</f>
        <v>PISOS INTERNOS</v>
      </c>
      <c r="D209" s="189">
        <f>SUM(D210:D213)</f>
        <v>31479.649999999998</v>
      </c>
      <c r="E209" s="333">
        <f>SUM(E210:G210)*$D$210+SUM(E211:G211)*$D$211+SUM(E212:G212)*$D$212+SUM(E213:G213)*$D$213</f>
        <v>0</v>
      </c>
      <c r="F209" s="334"/>
      <c r="G209" s="123">
        <f>E209/$D$209</f>
        <v>0</v>
      </c>
      <c r="H209" s="337">
        <f>SUM(H210:J210)*$D$210+SUM(H211:J211)*$D$211+SUM(H212:J212)*$D$212+SUM(H213:J213)*$D$213</f>
        <v>0</v>
      </c>
      <c r="I209" s="334"/>
      <c r="J209" s="123">
        <f>H209/$D$209</f>
        <v>0</v>
      </c>
      <c r="K209" s="338">
        <f>SUM(K210:M210)*$D$210+SUM(K211:M211)*$D$211+SUM(K212:M212)*$D$212+SUM(K213:M213)*$D$213</f>
        <v>7253.71</v>
      </c>
      <c r="L209" s="339"/>
      <c r="M209" s="287">
        <f>K209/$D$209</f>
        <v>0.23042537004064531</v>
      </c>
      <c r="N209" s="338">
        <f>SUM(N210:P210)*$D$210+SUM(N211:P211)*$D$211+SUM(N212:P212)*$D$212+SUM(N213:P213)*$D$213</f>
        <v>3135.395</v>
      </c>
      <c r="O209" s="339"/>
      <c r="P209" s="287">
        <f>N209/$D$209</f>
        <v>9.960069441686932E-2</v>
      </c>
      <c r="Q209" s="338">
        <f>SUM(Q210:S210)*$D$210+SUM(Q211:S211)*$D$211+SUM(Q212:S212)*$D$212+SUM(Q213:S213)*$D$213</f>
        <v>10157.699000000001</v>
      </c>
      <c r="R209" s="339"/>
      <c r="S209" s="287">
        <f>Q209/$D$209</f>
        <v>0.32267509327454408</v>
      </c>
      <c r="T209" s="338">
        <f>SUM(T210:V210)*$D$210+SUM(T211:V211)*$D$211+SUM(T212:V212)*$D$212+SUM(T213:V213)*$D$213</f>
        <v>10932.845999999998</v>
      </c>
      <c r="U209" s="339"/>
      <c r="V209" s="287">
        <f>T209/$D$209</f>
        <v>0.34729884226794133</v>
      </c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  <c r="AK209" s="59"/>
      <c r="AL209" s="59"/>
    </row>
    <row r="210" spans="1:38" s="6" customFormat="1" ht="39.950000000000003" customHeight="1" x14ac:dyDescent="0.2">
      <c r="A210" s="185" t="str">
        <f>'Orçamento Sintético'!A209</f>
        <v>18.1.1</v>
      </c>
      <c r="B210" s="179" t="str">
        <f>'Orçamento Sintético'!B209</f>
        <v>TRE - 0266</v>
      </c>
      <c r="C210" s="180" t="str">
        <f>'Orçamento Sintético'!C209</f>
        <v>LASTRO DE CONCRETO ESTRUTURAL FCK 20MPA, ALTURA 7,00CM, APLICADO EM PISO</v>
      </c>
      <c r="D210" s="187">
        <f>'Orçamento Sintético'!G209</f>
        <v>7253.71</v>
      </c>
      <c r="E210" s="268"/>
      <c r="F210" s="265"/>
      <c r="G210" s="266"/>
      <c r="H210" s="268"/>
      <c r="I210" s="265"/>
      <c r="J210" s="266"/>
      <c r="K210" s="268"/>
      <c r="L210" s="275">
        <v>0.5</v>
      </c>
      <c r="M210" s="274">
        <v>0.5</v>
      </c>
      <c r="N210" s="268"/>
      <c r="O210" s="265"/>
      <c r="P210" s="266"/>
      <c r="Q210" s="268"/>
      <c r="R210" s="265"/>
      <c r="S210" s="266"/>
      <c r="T210" s="268"/>
      <c r="U210" s="265"/>
      <c r="V210" s="266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  <c r="AK210" s="59"/>
      <c r="AL210" s="59"/>
    </row>
    <row r="211" spans="1:38" s="6" customFormat="1" ht="60" customHeight="1" x14ac:dyDescent="0.2">
      <c r="A211" s="185" t="str">
        <f>'Orçamento Sintético'!A210</f>
        <v>18.1.2</v>
      </c>
      <c r="B211" s="179">
        <f>'Orçamento Sintético'!B210</f>
        <v>87680</v>
      </c>
      <c r="C211" s="180" t="str">
        <f>'Orçamento Sintético'!C210</f>
        <v>CONTRAPISO EM ARGAMASSA TRAÇO 1:4 (CIMENTO E AREIA), PREPARO MECÂNICO COM BETONEIRA 400L, APLICADO EM ÁREAS SECAS SOBRE LAJE, NÃO ADERIDO, ESPESSURA 4CM.</v>
      </c>
      <c r="D211" s="187">
        <f>'Orçamento Sintético'!G210</f>
        <v>6270.79</v>
      </c>
      <c r="E211" s="268"/>
      <c r="F211" s="265"/>
      <c r="G211" s="266"/>
      <c r="H211" s="268"/>
      <c r="I211" s="265"/>
      <c r="J211" s="266"/>
      <c r="K211" s="268"/>
      <c r="L211" s="265"/>
      <c r="M211" s="266"/>
      <c r="N211" s="268"/>
      <c r="O211" s="265"/>
      <c r="P211" s="274">
        <v>0.5</v>
      </c>
      <c r="Q211" s="264">
        <v>0.5</v>
      </c>
      <c r="R211" s="265"/>
      <c r="S211" s="266"/>
      <c r="T211" s="268"/>
      <c r="U211" s="265"/>
      <c r="V211" s="266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  <c r="AK211" s="59"/>
      <c r="AL211" s="59"/>
    </row>
    <row r="212" spans="1:38" s="6" customFormat="1" ht="60" customHeight="1" x14ac:dyDescent="0.2">
      <c r="A212" s="185" t="str">
        <f>'Orçamento Sintético'!A211</f>
        <v>18.1.3</v>
      </c>
      <c r="B212" s="179">
        <f>'Orçamento Sintético'!B211</f>
        <v>87262</v>
      </c>
      <c r="C212" s="180" t="str">
        <f>'Orçamento Sintético'!C211</f>
        <v>REVESTIMENTO CERÂMICO PARA PISO COM PLACAS TIPO PORCELANATO DE DIMENSÕES 60 x 60 OU 50 x 50 (PORCELANATO ACABAMENTO NATURAL)</v>
      </c>
      <c r="D212" s="187">
        <f>'Orçamento Sintético'!G211</f>
        <v>17555.759999999998</v>
      </c>
      <c r="E212" s="268"/>
      <c r="F212" s="265"/>
      <c r="G212" s="266"/>
      <c r="H212" s="268"/>
      <c r="I212" s="265"/>
      <c r="J212" s="266"/>
      <c r="K212" s="268"/>
      <c r="L212" s="265"/>
      <c r="M212" s="266"/>
      <c r="N212" s="268"/>
      <c r="O212" s="265"/>
      <c r="P212" s="266"/>
      <c r="Q212" s="268"/>
      <c r="R212" s="275">
        <v>0.2</v>
      </c>
      <c r="S212" s="274">
        <v>0.2</v>
      </c>
      <c r="T212" s="264">
        <v>0.6</v>
      </c>
      <c r="U212" s="265"/>
      <c r="V212" s="266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  <c r="AK212" s="59"/>
      <c r="AL212" s="59"/>
    </row>
    <row r="213" spans="1:38" s="6" customFormat="1" ht="39.950000000000003" customHeight="1" thickBot="1" x14ac:dyDescent="0.25">
      <c r="A213" s="185" t="str">
        <f>'Orçamento Sintético'!A212</f>
        <v>18.1.4</v>
      </c>
      <c r="B213" s="179">
        <f>'Orçamento Sintético'!B212</f>
        <v>87251</v>
      </c>
      <c r="C213" s="180" t="str">
        <f>'Orçamento Sintético'!C212</f>
        <v>REVESTIMENTO CERÂMICO PARA PISOS COM PLACAS TIPO ESMALTADA EXTRA DE DIMENSÕES 45x45CM, APLICADA EM AMBIENTES DE ÁREA MAIOR QUE 10M²</v>
      </c>
      <c r="D213" s="187">
        <f>'Orçamento Sintético'!G212</f>
        <v>399.39</v>
      </c>
      <c r="E213" s="268"/>
      <c r="F213" s="265"/>
      <c r="G213" s="266"/>
      <c r="H213" s="268"/>
      <c r="I213" s="265"/>
      <c r="J213" s="266"/>
      <c r="K213" s="268"/>
      <c r="L213" s="265"/>
      <c r="M213" s="266"/>
      <c r="N213" s="268"/>
      <c r="O213" s="265"/>
      <c r="P213" s="266"/>
      <c r="Q213" s="268"/>
      <c r="R213" s="265"/>
      <c r="S213" s="266"/>
      <c r="T213" s="264">
        <v>1</v>
      </c>
      <c r="U213" s="265"/>
      <c r="V213" s="266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  <c r="AK213" s="59"/>
      <c r="AL213" s="59"/>
    </row>
    <row r="214" spans="1:38" s="8" customFormat="1" ht="30" customHeight="1" thickBot="1" x14ac:dyDescent="0.25">
      <c r="A214" s="188" t="str">
        <f>'Orçamento Sintético'!A213</f>
        <v>18.2</v>
      </c>
      <c r="B214" s="181"/>
      <c r="C214" s="182" t="str">
        <f>'Orçamento Sintético'!C213</f>
        <v>PISO EXTERNO - PÁTIO FRONTAL</v>
      </c>
      <c r="D214" s="189">
        <f>SUM(D215:D220)</f>
        <v>2725.83</v>
      </c>
      <c r="E214" s="333">
        <f>SUM(E215:G215)*$D$215+SUM(E216:G216)*$D$216+SUM(E217:G217)*$D$217+SUM(E218:G218)*$D$218+SUM(E219:G219)*$D$219+SUM(E220:G220)*$D$220</f>
        <v>0</v>
      </c>
      <c r="F214" s="334"/>
      <c r="G214" s="123">
        <f>E214/$D$214</f>
        <v>0</v>
      </c>
      <c r="H214" s="337">
        <f>SUM(H215:J215)*$D$215+SUM(H216:J216)*$D$216+SUM(H217:J217)*$D$217+SUM(H218:J218)*$D$218+SUM(H219:J219)*$D$219+SUM(H220:J220)*$D$220</f>
        <v>0</v>
      </c>
      <c r="I214" s="334"/>
      <c r="J214" s="123">
        <f>H214/$D$214</f>
        <v>0</v>
      </c>
      <c r="K214" s="337">
        <f>SUM(K215:M215)*$D$215+SUM(K216:M216)*$D$216+SUM(K217:M217)*$D$217+SUM(K218:M218)*$D$218+SUM(K219:M219)*$D$219+SUM(K220:M220)*$D$220</f>
        <v>0</v>
      </c>
      <c r="L214" s="334"/>
      <c r="M214" s="123">
        <f>K214/$D$214</f>
        <v>0</v>
      </c>
      <c r="N214" s="338">
        <f>SUM(N215:P215)*$D$215+SUM(N216:P216)*$D$216+SUM(N217:P217)*$D$217+SUM(N218:P218)*$D$218+SUM(N219:P219)*$D$219+SUM(N220:P220)*$D$220</f>
        <v>1655.54</v>
      </c>
      <c r="O214" s="339"/>
      <c r="P214" s="287">
        <f>N214/$D$214</f>
        <v>0.60735262287083203</v>
      </c>
      <c r="Q214" s="337">
        <f>SUM(Q215:S215)*$D$215+SUM(Q216:S216)*$D$216+SUM(Q217:S217)*$D$217+SUM(Q218:S218)*$D$218+SUM(Q219:S219)*$D$219+SUM(Q220:S220)*$D$220</f>
        <v>0</v>
      </c>
      <c r="R214" s="334"/>
      <c r="S214" s="123">
        <f>Q214/$D$214</f>
        <v>0</v>
      </c>
      <c r="T214" s="338">
        <f>SUM(T215:V215)*$D$215+SUM(T216:V216)*$D$216+SUM(T217:V217)*$D$217+SUM(T218:V218)*$D$218+SUM(T219:V219)*$D$219+SUM(T220:V220)*$D$220</f>
        <v>1070.29</v>
      </c>
      <c r="U214" s="339"/>
      <c r="V214" s="287">
        <f>T214/$D$214</f>
        <v>0.39264737712916797</v>
      </c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  <c r="AK214" s="59"/>
      <c r="AL214" s="59"/>
    </row>
    <row r="215" spans="1:38" s="70" customFormat="1" ht="39.950000000000003" customHeight="1" x14ac:dyDescent="0.2">
      <c r="A215" s="185" t="str">
        <f>'Orçamento Sintético'!A214</f>
        <v>18.2.1</v>
      </c>
      <c r="B215" s="179">
        <f>'Orçamento Sintético'!B214</f>
        <v>93358</v>
      </c>
      <c r="C215" s="180" t="str">
        <f>'Orçamento Sintético'!C214</f>
        <v>ESCAVAÇÃO MANUAL DE VALA COM PROFUNDIDADE MENOR OU IGUAL A 1,30M (PARA ALVENARIA DE UMA VEZ)</v>
      </c>
      <c r="D215" s="187">
        <f>'Orçamento Sintético'!G214</f>
        <v>68.72</v>
      </c>
      <c r="E215" s="268"/>
      <c r="F215" s="265"/>
      <c r="G215" s="266"/>
      <c r="H215" s="268"/>
      <c r="I215" s="265"/>
      <c r="J215" s="266"/>
      <c r="K215" s="268"/>
      <c r="L215" s="265"/>
      <c r="M215" s="266"/>
      <c r="N215" s="268"/>
      <c r="O215" s="275">
        <v>1</v>
      </c>
      <c r="P215" s="266"/>
      <c r="Q215" s="268"/>
      <c r="R215" s="265"/>
      <c r="S215" s="266"/>
      <c r="T215" s="268"/>
      <c r="U215" s="265"/>
      <c r="V215" s="266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  <c r="AK215" s="59"/>
      <c r="AL215" s="59"/>
    </row>
    <row r="216" spans="1:38" s="6" customFormat="1" ht="60" customHeight="1" x14ac:dyDescent="0.2">
      <c r="A216" s="185" t="str">
        <f>'Orçamento Sintético'!A215</f>
        <v>18.2.2</v>
      </c>
      <c r="B216" s="179" t="str">
        <f>'Orçamento Sintético'!B215</f>
        <v>TRE - 0326</v>
      </c>
      <c r="C216" s="180" t="str">
        <f>'Orçamento Sintético'!C215</f>
        <v>ALVENARIA DE VEDAÇÃO DE UMA VEZ BLOCOS CERÂMICOS FURADOS NA HORIZONTAL DE 19x19x9CM (ESPESSURA 19CM, BLOCO DEITADO) DE PAREDES COM ÁREA LÍQUIDA MAIOR QUE 6M² SEM VÃOS, ARGAMASSA DE ASSENTAMENTO COM PREPARO EM BETONEIRA</v>
      </c>
      <c r="D216" s="187">
        <f>'Orçamento Sintético'!G215</f>
        <v>418.27</v>
      </c>
      <c r="E216" s="268"/>
      <c r="F216" s="265"/>
      <c r="G216" s="266"/>
      <c r="H216" s="268"/>
      <c r="I216" s="265"/>
      <c r="J216" s="266"/>
      <c r="K216" s="268"/>
      <c r="L216" s="265"/>
      <c r="M216" s="266"/>
      <c r="N216" s="268"/>
      <c r="O216" s="275">
        <v>1</v>
      </c>
      <c r="P216" s="266"/>
      <c r="Q216" s="268"/>
      <c r="R216" s="265"/>
      <c r="S216" s="266"/>
      <c r="T216" s="268"/>
      <c r="U216" s="265"/>
      <c r="V216" s="266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  <c r="AK216" s="59"/>
      <c r="AL216" s="59"/>
    </row>
    <row r="217" spans="1:38" s="70" customFormat="1" ht="39.950000000000003" customHeight="1" x14ac:dyDescent="0.2">
      <c r="A217" s="185" t="str">
        <f>'Orçamento Sintético'!A216</f>
        <v>18.2.3</v>
      </c>
      <c r="B217" s="179" t="str">
        <f>'Orçamento Sintético'!B216</f>
        <v>TRE - 0322</v>
      </c>
      <c r="C217" s="180" t="str">
        <f>'Orçamento Sintético'!C216</f>
        <v>ATERRO MANUAL COM SOLO ARGILO-ARENOSO, COM COMPACTAÇÃO MANUAL, UTILIZANDO SOQUETE DE MADEIRA (ATERRO EXTERNO)</v>
      </c>
      <c r="D217" s="186">
        <f>'Orçamento Sintético'!G216</f>
        <v>223.2</v>
      </c>
      <c r="E217" s="268"/>
      <c r="F217" s="265"/>
      <c r="G217" s="266"/>
      <c r="H217" s="268"/>
      <c r="I217" s="265"/>
      <c r="J217" s="266"/>
      <c r="K217" s="268"/>
      <c r="L217" s="265"/>
      <c r="M217" s="266"/>
      <c r="N217" s="268"/>
      <c r="O217" s="275">
        <v>1</v>
      </c>
      <c r="P217" s="266"/>
      <c r="Q217" s="268"/>
      <c r="R217" s="265"/>
      <c r="S217" s="266"/>
      <c r="T217" s="268"/>
      <c r="U217" s="265"/>
      <c r="V217" s="266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  <c r="AK217" s="59"/>
      <c r="AL217" s="59"/>
    </row>
    <row r="218" spans="1:38" s="6" customFormat="1" ht="39.950000000000003" customHeight="1" x14ac:dyDescent="0.2">
      <c r="A218" s="185" t="str">
        <f>'Orçamento Sintético'!A217</f>
        <v>18.2.4</v>
      </c>
      <c r="B218" s="179" t="str">
        <f>'Orçamento Sintético'!B217</f>
        <v>TRE - 0266</v>
      </c>
      <c r="C218" s="180" t="str">
        <f>'Orçamento Sintético'!C217</f>
        <v>LASTRO DE CONCRETO ESTRUTURAL FCK 20MPA, ALTURA 10CM, APLICADO EM PISO</v>
      </c>
      <c r="D218" s="187">
        <f>'Orçamento Sintético'!G217</f>
        <v>588.80999999999995</v>
      </c>
      <c r="E218" s="268"/>
      <c r="F218" s="265"/>
      <c r="G218" s="266"/>
      <c r="H218" s="268"/>
      <c r="I218" s="265"/>
      <c r="J218" s="266"/>
      <c r="K218" s="268"/>
      <c r="L218" s="265"/>
      <c r="M218" s="266"/>
      <c r="N218" s="268"/>
      <c r="O218" s="265"/>
      <c r="P218" s="274">
        <v>1</v>
      </c>
      <c r="Q218" s="268"/>
      <c r="R218" s="265"/>
      <c r="S218" s="266"/>
      <c r="T218" s="268"/>
      <c r="U218" s="265"/>
      <c r="V218" s="266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  <c r="AK218" s="59"/>
      <c r="AL218" s="59"/>
    </row>
    <row r="219" spans="1:38" s="6" customFormat="1" ht="60" customHeight="1" x14ac:dyDescent="0.2">
      <c r="A219" s="185" t="str">
        <f>'Orçamento Sintético'!A218</f>
        <v>18.2.5</v>
      </c>
      <c r="B219" s="179">
        <f>'Orçamento Sintético'!B218</f>
        <v>87680</v>
      </c>
      <c r="C219" s="180" t="str">
        <f>'Orçamento Sintético'!C218</f>
        <v>CONTRAPISO EM ARGAMASSA TRAÇO 1:4 (CIMENTO E AREIA), PREPARO MECÂNICO COM BETONEIRA 400L, APLICADO EM ÁREAS SECAS SOBRE LAJE, NÃO ADERIDO, ESPESSURA 4CM.</v>
      </c>
      <c r="D219" s="187">
        <f>'Orçamento Sintético'!G218</f>
        <v>356.54</v>
      </c>
      <c r="E219" s="268"/>
      <c r="F219" s="265"/>
      <c r="G219" s="266"/>
      <c r="H219" s="268"/>
      <c r="I219" s="265"/>
      <c r="J219" s="266"/>
      <c r="K219" s="268"/>
      <c r="L219" s="265"/>
      <c r="M219" s="266"/>
      <c r="N219" s="268"/>
      <c r="O219" s="265"/>
      <c r="P219" s="274">
        <v>1</v>
      </c>
      <c r="Q219" s="268"/>
      <c r="R219" s="265"/>
      <c r="S219" s="266"/>
      <c r="T219" s="268"/>
      <c r="U219" s="265"/>
      <c r="V219" s="266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9"/>
    </row>
    <row r="220" spans="1:38" s="6" customFormat="1" ht="60" customHeight="1" thickBot="1" x14ac:dyDescent="0.25">
      <c r="A220" s="185" t="str">
        <f>'Orçamento Sintético'!A219</f>
        <v>18.2.6</v>
      </c>
      <c r="B220" s="179">
        <f>'Orçamento Sintético'!B219</f>
        <v>87262</v>
      </c>
      <c r="C220" s="180" t="str">
        <f>'Orçamento Sintético'!C219</f>
        <v>REVESTIMENTO CERÂMICO PARA PISO COM PLACAS TIPO PORCELANATO DE DIMENSÕES 60 x 60 OU 50 x 50 (PORCELANATO ACABAMENTO NATURAL)</v>
      </c>
      <c r="D220" s="187">
        <f>'Orçamento Sintético'!G219</f>
        <v>1070.29</v>
      </c>
      <c r="E220" s="268"/>
      <c r="F220" s="265"/>
      <c r="G220" s="266"/>
      <c r="H220" s="268"/>
      <c r="I220" s="265"/>
      <c r="J220" s="266"/>
      <c r="K220" s="268"/>
      <c r="L220" s="265"/>
      <c r="M220" s="266"/>
      <c r="N220" s="268"/>
      <c r="O220" s="265"/>
      <c r="P220" s="266"/>
      <c r="Q220" s="268"/>
      <c r="R220" s="265"/>
      <c r="S220" s="266"/>
      <c r="T220" s="264">
        <v>1</v>
      </c>
      <c r="U220" s="265"/>
      <c r="V220" s="266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  <c r="AK220" s="59"/>
      <c r="AL220" s="59"/>
    </row>
    <row r="221" spans="1:38" s="8" customFormat="1" ht="30" customHeight="1" thickBot="1" x14ac:dyDescent="0.25">
      <c r="A221" s="188" t="str">
        <f>'Orçamento Sintético'!A220</f>
        <v>18.3</v>
      </c>
      <c r="B221" s="181"/>
      <c r="C221" s="182" t="str">
        <f>'Orçamento Sintético'!C220</f>
        <v>PISO EXTERNO - CALÇADA PERIMETRAL DA EDIFICAÇÃO</v>
      </c>
      <c r="D221" s="189">
        <f>SUM(D222:D227)</f>
        <v>6764.34</v>
      </c>
      <c r="E221" s="333">
        <f>SUM(E222:G222)*$D$222+SUM(E223:G223)*$D$223+SUM(E224:G224)*$D$224+SUM(E225:G225)*$D$225+SUM(E226:G226)*$D$226+SUM(E227:G227)*$D$227</f>
        <v>0</v>
      </c>
      <c r="F221" s="334"/>
      <c r="G221" s="123">
        <f>E221/$D$221</f>
        <v>0</v>
      </c>
      <c r="H221" s="333">
        <f t="shared" ref="H221" si="293">SUM(H222:J222)*$D$222+SUM(H223:J223)*$D$223+SUM(H224:J224)*$D$224+SUM(H225:J225)*$D$225+SUM(H226:J226)*$D$226+SUM(H227:J227)*$D$227</f>
        <v>0</v>
      </c>
      <c r="I221" s="334"/>
      <c r="J221" s="123">
        <f t="shared" ref="J221" si="294">H221/$D$221</f>
        <v>0</v>
      </c>
      <c r="K221" s="333">
        <f t="shared" ref="K221" si="295">SUM(K222:M222)*$D$222+SUM(K223:M223)*$D$223+SUM(K224:M224)*$D$224+SUM(K225:M225)*$D$225+SUM(K226:M226)*$D$226+SUM(K227:M227)*$D$227</f>
        <v>0</v>
      </c>
      <c r="L221" s="334"/>
      <c r="M221" s="123">
        <f t="shared" ref="M221" si="296">K221/$D$221</f>
        <v>0</v>
      </c>
      <c r="N221" s="340">
        <f t="shared" ref="N221" si="297">SUM(N222:P222)*$D$222+SUM(N223:P223)*$D$223+SUM(N224:P224)*$D$224+SUM(N225:P225)*$D$225+SUM(N226:P226)*$D$226+SUM(N227:P227)*$D$227</f>
        <v>936.18000000000006</v>
      </c>
      <c r="O221" s="339"/>
      <c r="P221" s="287">
        <f t="shared" ref="P221" si="298">N221/$D$221</f>
        <v>0.13839931168451025</v>
      </c>
      <c r="Q221" s="340">
        <f t="shared" ref="Q221" si="299">SUM(Q222:S222)*$D$222+SUM(Q223:S223)*$D$223+SUM(Q224:S224)*$D$224+SUM(Q225:S225)*$D$225+SUM(Q226:S226)*$D$226+SUM(Q227:S227)*$D$227</f>
        <v>5828.16</v>
      </c>
      <c r="R221" s="339"/>
      <c r="S221" s="287">
        <f t="shared" ref="S221" si="300">Q221/$D$221</f>
        <v>0.86160068831548975</v>
      </c>
      <c r="T221" s="333">
        <f t="shared" ref="T221" si="301">SUM(T222:V222)*$D$222+SUM(T223:V223)*$D$223+SUM(T224:V224)*$D$224+SUM(T225:V225)*$D$225+SUM(T226:V226)*$D$226+SUM(T227:V227)*$D$227</f>
        <v>0</v>
      </c>
      <c r="U221" s="334"/>
      <c r="V221" s="123">
        <f t="shared" ref="V221" si="302">T221/$D$221</f>
        <v>0</v>
      </c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  <c r="AK221" s="59"/>
      <c r="AL221" s="59"/>
    </row>
    <row r="222" spans="1:38" s="70" customFormat="1" ht="39.950000000000003" customHeight="1" x14ac:dyDescent="0.2">
      <c r="A222" s="185" t="str">
        <f>'Orçamento Sintético'!A221</f>
        <v>18.3.1</v>
      </c>
      <c r="B222" s="179">
        <f>'Orçamento Sintético'!B221</f>
        <v>93358</v>
      </c>
      <c r="C222" s="180" t="str">
        <f>'Orçamento Sintético'!C221</f>
        <v>ESCAVAÇÃO MANUAL DE VALA COM PROFUNDIDADE MENOR OU IGUAL A 1,30M (PARA ALVENARIA DE UMA VEZ)</v>
      </c>
      <c r="D222" s="187">
        <f>'Orçamento Sintético'!G221</f>
        <v>331.29</v>
      </c>
      <c r="E222" s="268"/>
      <c r="F222" s="265"/>
      <c r="G222" s="266"/>
      <c r="H222" s="268"/>
      <c r="I222" s="265"/>
      <c r="J222" s="266"/>
      <c r="K222" s="268"/>
      <c r="L222" s="265"/>
      <c r="M222" s="266"/>
      <c r="N222" s="268"/>
      <c r="O222" s="265"/>
      <c r="P222" s="274">
        <v>1</v>
      </c>
      <c r="Q222" s="268"/>
      <c r="R222" s="265"/>
      <c r="S222" s="266"/>
      <c r="T222" s="268"/>
      <c r="U222" s="265"/>
      <c r="V222" s="266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  <c r="AK222" s="59"/>
      <c r="AL222" s="59"/>
    </row>
    <row r="223" spans="1:38" s="6" customFormat="1" ht="60" customHeight="1" x14ac:dyDescent="0.2">
      <c r="A223" s="185" t="str">
        <f>'Orçamento Sintético'!A222</f>
        <v>18.3.2</v>
      </c>
      <c r="B223" s="179" t="str">
        <f>'Orçamento Sintético'!B222</f>
        <v>TRE - 0326</v>
      </c>
      <c r="C223" s="180" t="str">
        <f>'Orçamento Sintético'!C222</f>
        <v>ALVENARIA DE VEDAÇÃO DE UMA VEZ BLOCOS CERÂMICOS FURADOS NA HORIZONTAL DE 19x19x9CM (ESPESSURA 19CM, BLOCO DEITADO) DE PAREDES COM ÁREA LÍQUIDA MAIOR QUE 6M² SEM VÃOS, ARGAMASSA DE ASSENTAMENTO COM PREPARO EM BETONEIRA</v>
      </c>
      <c r="D223" s="187">
        <f>'Orçamento Sintético'!G222</f>
        <v>3024.45</v>
      </c>
      <c r="E223" s="268"/>
      <c r="F223" s="265"/>
      <c r="G223" s="266"/>
      <c r="H223" s="268"/>
      <c r="I223" s="265"/>
      <c r="J223" s="266"/>
      <c r="K223" s="268"/>
      <c r="L223" s="265"/>
      <c r="M223" s="266"/>
      <c r="N223" s="268"/>
      <c r="O223" s="265"/>
      <c r="P223" s="274">
        <v>0.2</v>
      </c>
      <c r="Q223" s="264">
        <v>0.8</v>
      </c>
      <c r="R223" s="265"/>
      <c r="S223" s="266"/>
      <c r="T223" s="268"/>
      <c r="U223" s="265"/>
      <c r="V223" s="266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  <c r="AK223" s="59"/>
      <c r="AL223" s="59"/>
    </row>
    <row r="224" spans="1:38" s="70" customFormat="1" ht="39.950000000000003" customHeight="1" x14ac:dyDescent="0.2">
      <c r="A224" s="185" t="str">
        <f>'Orçamento Sintético'!A223</f>
        <v>18.3.3</v>
      </c>
      <c r="B224" s="179" t="str">
        <f>'Orçamento Sintético'!B223</f>
        <v>TRE - 0322</v>
      </c>
      <c r="C224" s="180" t="str">
        <f>'Orçamento Sintético'!C223</f>
        <v>ATERRO MANUAL COM SOLO ARGILO-ARENOSO, COM COMPACTAÇÃO MANUAL, UTILIZANDO SOQUETE DE MADEIRA (ATERRO EXTERNO)</v>
      </c>
      <c r="D224" s="186">
        <f>'Orçamento Sintético'!G223</f>
        <v>668.19</v>
      </c>
      <c r="E224" s="268"/>
      <c r="F224" s="265"/>
      <c r="G224" s="266"/>
      <c r="H224" s="268"/>
      <c r="I224" s="265"/>
      <c r="J224" s="266"/>
      <c r="K224" s="268"/>
      <c r="L224" s="265"/>
      <c r="M224" s="266"/>
      <c r="N224" s="268"/>
      <c r="O224" s="265"/>
      <c r="P224" s="266"/>
      <c r="Q224" s="264">
        <v>1</v>
      </c>
      <c r="R224" s="265"/>
      <c r="S224" s="266"/>
      <c r="T224" s="268"/>
      <c r="U224" s="265"/>
      <c r="V224" s="266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  <c r="AK224" s="59"/>
      <c r="AL224" s="59"/>
    </row>
    <row r="225" spans="1:38" s="6" customFormat="1" ht="39.950000000000003" customHeight="1" x14ac:dyDescent="0.2">
      <c r="A225" s="185" t="str">
        <f>'Orçamento Sintético'!A224</f>
        <v>18.3.4</v>
      </c>
      <c r="B225" s="179">
        <f>'Orçamento Sintético'!B224</f>
        <v>94990</v>
      </c>
      <c r="C225" s="180" t="str">
        <f>'Orçamento Sintético'!C224</f>
        <v xml:space="preserve">EXECUÇÃO DE PISO DE CONCRETO SIMPLES, FCK 20MPA, MOLDADO IN LOCO, FEITO NA OBRA, ACABAMENTO CONVENCIONAL (DESEMPENADO), ALTURA 10CM </v>
      </c>
      <c r="D225" s="186">
        <f>'Orçamento Sintético'!G224</f>
        <v>1641.75</v>
      </c>
      <c r="E225" s="268"/>
      <c r="F225" s="265"/>
      <c r="G225" s="266"/>
      <c r="H225" s="268"/>
      <c r="I225" s="265"/>
      <c r="J225" s="266"/>
      <c r="K225" s="268"/>
      <c r="L225" s="265"/>
      <c r="M225" s="266"/>
      <c r="N225" s="268"/>
      <c r="O225" s="265"/>
      <c r="P225" s="266"/>
      <c r="Q225" s="264">
        <v>1</v>
      </c>
      <c r="R225" s="265"/>
      <c r="S225" s="266"/>
      <c r="T225" s="268"/>
      <c r="U225" s="265"/>
      <c r="V225" s="266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  <c r="AK225" s="59"/>
      <c r="AL225" s="59"/>
    </row>
    <row r="226" spans="1:38" s="6" customFormat="1" ht="60" customHeight="1" x14ac:dyDescent="0.2">
      <c r="A226" s="185" t="str">
        <f>'Orçamento Sintético'!A225</f>
        <v>18.3.5</v>
      </c>
      <c r="B226" s="179">
        <f>'Orçamento Sintético'!B225</f>
        <v>87894</v>
      </c>
      <c r="C226" s="180" t="str">
        <f>'Orçamento Sintético'!C225</f>
        <v>CHAPISCO APLICADO EM ALVENARIA, SEM PRESENÇA DE VÃOS, E EM ESTRUTURAS DE CONCRETO DE FACHADA, COM COLHER DE PEDREIRO. ARGAMASSA TRAÇO 1:3 COM PREPARO EM BETONEIRA 400L</v>
      </c>
      <c r="D226" s="187">
        <f>'Orçamento Sintético'!G225</f>
        <v>148.88999999999999</v>
      </c>
      <c r="E226" s="268"/>
      <c r="F226" s="265"/>
      <c r="G226" s="266"/>
      <c r="H226" s="268"/>
      <c r="I226" s="265"/>
      <c r="J226" s="266"/>
      <c r="K226" s="268"/>
      <c r="L226" s="265"/>
      <c r="M226" s="266"/>
      <c r="N226" s="268"/>
      <c r="O226" s="265"/>
      <c r="P226" s="266"/>
      <c r="Q226" s="268"/>
      <c r="R226" s="275">
        <v>1</v>
      </c>
      <c r="S226" s="266"/>
      <c r="T226" s="268"/>
      <c r="U226" s="265"/>
      <c r="V226" s="266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  <c r="AK226" s="59"/>
      <c r="AL226" s="59"/>
    </row>
    <row r="227" spans="1:38" s="6" customFormat="1" ht="60" customHeight="1" thickBot="1" x14ac:dyDescent="0.25">
      <c r="A227" s="185" t="str">
        <f>'Orçamento Sintético'!A226</f>
        <v>18.3.6</v>
      </c>
      <c r="B227" s="179">
        <f>'Orçamento Sintético'!B226</f>
        <v>87529</v>
      </c>
      <c r="C227" s="180" t="str">
        <f>'Orçamento Sintético'!C226</f>
        <v>MASSA ÚNICA, PARA RECEBIMENTO DE PINTURA, EM ARGAMASSA TRAÇO 1:2:8, PREPARO MECÂNICO COM BETONEIRA 400L, APLICADA MANUALMENTE EM FACES INTERNAS DE PAREDES, ESPESSURA DE 20MM, COM EXECUÇÃO DE TALISCAS</v>
      </c>
      <c r="D227" s="186">
        <f>'Orçamento Sintético'!G226</f>
        <v>949.77</v>
      </c>
      <c r="E227" s="268"/>
      <c r="F227" s="265"/>
      <c r="G227" s="266"/>
      <c r="H227" s="268"/>
      <c r="I227" s="265"/>
      <c r="J227" s="266"/>
      <c r="K227" s="268"/>
      <c r="L227" s="265"/>
      <c r="M227" s="266"/>
      <c r="N227" s="268"/>
      <c r="O227" s="265"/>
      <c r="P227" s="266"/>
      <c r="Q227" s="268"/>
      <c r="R227" s="275">
        <v>1</v>
      </c>
      <c r="S227" s="266"/>
      <c r="T227" s="268"/>
      <c r="U227" s="265"/>
      <c r="V227" s="266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  <c r="AK227" s="59"/>
      <c r="AL227" s="59"/>
    </row>
    <row r="228" spans="1:38" s="8" customFormat="1" ht="30" customHeight="1" thickBot="1" x14ac:dyDescent="0.25">
      <c r="A228" s="188" t="str">
        <f>'Orçamento Sintético'!A227</f>
        <v>18.4</v>
      </c>
      <c r="B228" s="181"/>
      <c r="C228" s="182" t="str">
        <f>'Orçamento Sintético'!C227</f>
        <v xml:space="preserve">PISO EXTERNO -  CALÇADA EM CONCRETO SIMPLES </v>
      </c>
      <c r="D228" s="189">
        <f>SUM(D229:D230)</f>
        <v>23593.3</v>
      </c>
      <c r="E228" s="333">
        <f>SUM(E229:G229)*$D$229+SUM(E230:G230)*$D$230</f>
        <v>0</v>
      </c>
      <c r="F228" s="334"/>
      <c r="G228" s="123">
        <f>E228/$D$228</f>
        <v>0</v>
      </c>
      <c r="H228" s="333">
        <f t="shared" ref="H228" si="303">SUM(H229:J229)*$D$229+SUM(H230:J230)*$D$230</f>
        <v>0</v>
      </c>
      <c r="I228" s="334"/>
      <c r="J228" s="123">
        <f t="shared" ref="J228" si="304">H228/$D$228</f>
        <v>0</v>
      </c>
      <c r="K228" s="333">
        <f t="shared" ref="K228" si="305">SUM(K229:M229)*$D$229+SUM(K230:M230)*$D$230</f>
        <v>0</v>
      </c>
      <c r="L228" s="334"/>
      <c r="M228" s="123">
        <f t="shared" ref="M228" si="306">K228/$D$228</f>
        <v>0</v>
      </c>
      <c r="N228" s="333">
        <f t="shared" ref="N228" si="307">SUM(N229:P229)*$D$229+SUM(N230:P230)*$D$230</f>
        <v>0</v>
      </c>
      <c r="O228" s="334"/>
      <c r="P228" s="123">
        <f t="shared" ref="P228" si="308">N228/$D$228</f>
        <v>0</v>
      </c>
      <c r="Q228" s="333">
        <f t="shared" ref="Q228" si="309">SUM(Q229:S229)*$D$229+SUM(Q230:S230)*$D$230</f>
        <v>0</v>
      </c>
      <c r="R228" s="334"/>
      <c r="S228" s="123">
        <f t="shared" ref="S228" si="310">Q228/$D$228</f>
        <v>0</v>
      </c>
      <c r="T228" s="340">
        <f t="shared" ref="T228" si="311">SUM(T229:V229)*$D$229+SUM(T230:V230)*$D$230</f>
        <v>23593.3</v>
      </c>
      <c r="U228" s="339"/>
      <c r="V228" s="287">
        <f t="shared" ref="V228" si="312">T228/$D$228</f>
        <v>1</v>
      </c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  <c r="AK228" s="59"/>
      <c r="AL228" s="59"/>
    </row>
    <row r="229" spans="1:38" s="70" customFormat="1" ht="39.950000000000003" customHeight="1" x14ac:dyDescent="0.2">
      <c r="A229" s="185" t="str">
        <f>'Orçamento Sintético'!A228</f>
        <v>18.4.1</v>
      </c>
      <c r="B229" s="179" t="str">
        <f>'Orçamento Sintético'!B228</f>
        <v>TRE - 0353</v>
      </c>
      <c r="C229" s="180" t="str">
        <f>'Orçamento Sintético'!C228</f>
        <v>REGULARIZAÇÃO E COMPACTAÇÃO MANUAL DO TERRENO, COM SOQUETE, PARA EXECUÇÃO DE PISO</v>
      </c>
      <c r="D229" s="187">
        <f>'Orçamento Sintético'!G228</f>
        <v>1705.54</v>
      </c>
      <c r="E229" s="268"/>
      <c r="F229" s="265"/>
      <c r="G229" s="266"/>
      <c r="H229" s="268"/>
      <c r="I229" s="265"/>
      <c r="J229" s="266"/>
      <c r="K229" s="268"/>
      <c r="L229" s="265"/>
      <c r="M229" s="266"/>
      <c r="N229" s="268"/>
      <c r="O229" s="265"/>
      <c r="P229" s="266"/>
      <c r="Q229" s="268"/>
      <c r="R229" s="265"/>
      <c r="S229" s="266"/>
      <c r="T229" s="264">
        <v>1</v>
      </c>
      <c r="U229" s="265"/>
      <c r="V229" s="266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  <c r="AK229" s="59"/>
      <c r="AL229" s="59"/>
    </row>
    <row r="230" spans="1:38" s="70" customFormat="1" ht="39.950000000000003" customHeight="1" thickBot="1" x14ac:dyDescent="0.25">
      <c r="A230" s="185" t="str">
        <f>'Orçamento Sintético'!A229</f>
        <v>18.4.2</v>
      </c>
      <c r="B230" s="179">
        <f>'Orçamento Sintético'!B229</f>
        <v>94990</v>
      </c>
      <c r="C230" s="180" t="str">
        <f>'Orçamento Sintético'!C229</f>
        <v xml:space="preserve">EXECUÇÃO DE PISO DE CONCRETO SIMPLES, FCK 20MPA, MOLDADO IN LOCO, FEITO NA OBRA, ACABAMENTO CONVENCIONAL (DESEMPENADO), ALTURA 9,00CM </v>
      </c>
      <c r="D230" s="187">
        <f>'Orçamento Sintético'!G229</f>
        <v>21887.759999999998</v>
      </c>
      <c r="E230" s="268"/>
      <c r="F230" s="265"/>
      <c r="G230" s="266"/>
      <c r="H230" s="268"/>
      <c r="I230" s="265"/>
      <c r="J230" s="266"/>
      <c r="K230" s="268"/>
      <c r="L230" s="265"/>
      <c r="M230" s="266"/>
      <c r="N230" s="268"/>
      <c r="O230" s="265"/>
      <c r="P230" s="266"/>
      <c r="Q230" s="268"/>
      <c r="R230" s="265"/>
      <c r="S230" s="266"/>
      <c r="T230" s="264">
        <v>0.3</v>
      </c>
      <c r="U230" s="275">
        <v>0.7</v>
      </c>
      <c r="V230" s="266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  <c r="AK230" s="59"/>
      <c r="AL230" s="59"/>
    </row>
    <row r="231" spans="1:38" s="8" customFormat="1" ht="30" customHeight="1" thickBot="1" x14ac:dyDescent="0.25">
      <c r="A231" s="188" t="str">
        <f>'Orçamento Sintético'!A230</f>
        <v>18.5</v>
      </c>
      <c r="B231" s="181"/>
      <c r="C231" s="182" t="str">
        <f>'Orçamento Sintético'!C230</f>
        <v>PISO EXTERNO -  CALÇADA EM CONCRETO ARMADO</v>
      </c>
      <c r="D231" s="189">
        <f>SUM(D232:D233)</f>
        <v>11788.509999999998</v>
      </c>
      <c r="E231" s="333">
        <f>SUM(E232:G232)*$D$232+SUM(E233:G233)*$D$233</f>
        <v>0</v>
      </c>
      <c r="F231" s="334"/>
      <c r="G231" s="123">
        <f>E231/$D$231</f>
        <v>0</v>
      </c>
      <c r="H231" s="333">
        <f t="shared" ref="H231" si="313">SUM(H232:J232)*$D$232+SUM(H233:J233)*$D$233</f>
        <v>0</v>
      </c>
      <c r="I231" s="334"/>
      <c r="J231" s="123">
        <f t="shared" ref="J231" si="314">H231/$D$231</f>
        <v>0</v>
      </c>
      <c r="K231" s="333">
        <f t="shared" ref="K231" si="315">SUM(K232:M232)*$D$232+SUM(K233:M233)*$D$233</f>
        <v>0</v>
      </c>
      <c r="L231" s="334"/>
      <c r="M231" s="123">
        <f t="shared" ref="M231" si="316">K231/$D$231</f>
        <v>0</v>
      </c>
      <c r="N231" s="333">
        <f t="shared" ref="N231" si="317">SUM(N232:P232)*$D$232+SUM(N233:P233)*$D$233</f>
        <v>0</v>
      </c>
      <c r="O231" s="334"/>
      <c r="P231" s="123">
        <f t="shared" ref="P231" si="318">N231/$D$231</f>
        <v>0</v>
      </c>
      <c r="Q231" s="333">
        <f t="shared" ref="Q231" si="319">SUM(Q232:S232)*$D$232+SUM(Q233:S233)*$D$233</f>
        <v>0</v>
      </c>
      <c r="R231" s="334"/>
      <c r="S231" s="123">
        <f t="shared" ref="S231" si="320">Q231/$D$231</f>
        <v>0</v>
      </c>
      <c r="T231" s="340">
        <f t="shared" ref="T231" si="321">SUM(T232:V232)*$D$232+SUM(T233:V233)*$D$233</f>
        <v>11788.509999999998</v>
      </c>
      <c r="U231" s="339"/>
      <c r="V231" s="287">
        <f t="shared" ref="V231" si="322">T231/$D$231</f>
        <v>1</v>
      </c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  <c r="AK231" s="59"/>
      <c r="AL231" s="59"/>
    </row>
    <row r="232" spans="1:38" s="70" customFormat="1" ht="39.950000000000003" customHeight="1" x14ac:dyDescent="0.2">
      <c r="A232" s="185" t="str">
        <f>'Orçamento Sintético'!A231</f>
        <v>18.5.1</v>
      </c>
      <c r="B232" s="179" t="str">
        <f>'Orçamento Sintético'!B231</f>
        <v>TRE - 0353</v>
      </c>
      <c r="C232" s="180" t="str">
        <f>'Orçamento Sintético'!C231</f>
        <v>REGULARIZAÇÃO E COMPACTAÇÃO MANUAL DO TERRENO, COM SOQUETE, PARA EXECUÇÃO DE PISO</v>
      </c>
      <c r="D232" s="187">
        <f>'Orçamento Sintético'!G231</f>
        <v>572.71</v>
      </c>
      <c r="E232" s="268"/>
      <c r="F232" s="265"/>
      <c r="G232" s="266"/>
      <c r="H232" s="268"/>
      <c r="I232" s="265"/>
      <c r="J232" s="266"/>
      <c r="K232" s="268"/>
      <c r="L232" s="265"/>
      <c r="M232" s="266"/>
      <c r="N232" s="268"/>
      <c r="O232" s="265"/>
      <c r="P232" s="266"/>
      <c r="Q232" s="268"/>
      <c r="R232" s="265"/>
      <c r="S232" s="266"/>
      <c r="T232" s="264">
        <v>1</v>
      </c>
      <c r="U232" s="265"/>
      <c r="V232" s="266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  <c r="AK232" s="59"/>
      <c r="AL232" s="59"/>
    </row>
    <row r="233" spans="1:38" s="70" customFormat="1" ht="39.950000000000003" customHeight="1" thickBot="1" x14ac:dyDescent="0.25">
      <c r="A233" s="185" t="str">
        <f>'Orçamento Sintético'!A232</f>
        <v>18.5.2</v>
      </c>
      <c r="B233" s="179">
        <f>'Orçamento Sintético'!B232</f>
        <v>94996</v>
      </c>
      <c r="C233" s="180" t="str">
        <f>'Orçamento Sintético'!C232</f>
        <v>EXECUÇÃO DE PASSEIO (CALÇADA) OU PISO DE CONCRETO COM CONCRETO MOLDADO IN LOCO, FEITO EM OBRA, ACABAMENTO CONVENCIONAL, ESPESSURA 10 CM, ARMADO</v>
      </c>
      <c r="D233" s="187">
        <f>'Orçamento Sintético'!G232</f>
        <v>11215.8</v>
      </c>
      <c r="E233" s="268"/>
      <c r="F233" s="265"/>
      <c r="G233" s="266"/>
      <c r="H233" s="268"/>
      <c r="I233" s="265"/>
      <c r="J233" s="266"/>
      <c r="K233" s="268"/>
      <c r="L233" s="265"/>
      <c r="M233" s="266"/>
      <c r="N233" s="268"/>
      <c r="O233" s="265"/>
      <c r="P233" s="266"/>
      <c r="Q233" s="268"/>
      <c r="R233" s="265"/>
      <c r="S233" s="266"/>
      <c r="T233" s="264">
        <v>1</v>
      </c>
      <c r="U233" s="265"/>
      <c r="V233" s="266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  <c r="AK233" s="59"/>
      <c r="AL233" s="59"/>
    </row>
    <row r="234" spans="1:38" s="8" customFormat="1" ht="30" customHeight="1" thickBot="1" x14ac:dyDescent="0.25">
      <c r="A234" s="183">
        <f>'Orçamento Sintético'!A233</f>
        <v>19</v>
      </c>
      <c r="B234" s="177"/>
      <c r="C234" s="178" t="str">
        <f>'Orçamento Sintético'!C233</f>
        <v>RODAPÉS</v>
      </c>
      <c r="D234" s="184">
        <f>SUM(D235:D236)</f>
        <v>1638.01</v>
      </c>
      <c r="E234" s="333">
        <f>SUM(E235:G235)*$D$235+SUM(E236:G236)*$D$236</f>
        <v>0</v>
      </c>
      <c r="F234" s="334"/>
      <c r="G234" s="123">
        <f>E234/$D$234</f>
        <v>0</v>
      </c>
      <c r="H234" s="337">
        <f>SUM(H235:J235)*$D$235+SUM(H236:J236)*$D$236</f>
        <v>0</v>
      </c>
      <c r="I234" s="334"/>
      <c r="J234" s="123">
        <f>H234/$D$234</f>
        <v>0</v>
      </c>
      <c r="K234" s="337">
        <f>SUM(K235:M235)*$D$235+SUM(K236:M236)*$D$236</f>
        <v>0</v>
      </c>
      <c r="L234" s="334"/>
      <c r="M234" s="123">
        <f>K234/$D$234</f>
        <v>0</v>
      </c>
      <c r="N234" s="337">
        <f>SUM(N235:P235)*$D$235+SUM(N236:P236)*$D$236</f>
        <v>0</v>
      </c>
      <c r="O234" s="334"/>
      <c r="P234" s="123">
        <f>N234/$D$234</f>
        <v>0</v>
      </c>
      <c r="Q234" s="337">
        <f>SUM(Q235:S235)*$D$235+SUM(Q236:S236)*$D$236</f>
        <v>0</v>
      </c>
      <c r="R234" s="334"/>
      <c r="S234" s="123">
        <f>Q234/$D$234</f>
        <v>0</v>
      </c>
      <c r="T234" s="347">
        <f>SUM(T235:V235)*$D$235+SUM(T236:V236)*$D$236</f>
        <v>1638.01</v>
      </c>
      <c r="U234" s="336"/>
      <c r="V234" s="262">
        <f>T234/$D$234</f>
        <v>1</v>
      </c>
      <c r="W234" s="59"/>
      <c r="X234" s="154">
        <f>E234+H234+K234+N234+T234+Q234</f>
        <v>1638.01</v>
      </c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  <c r="AK234" s="59"/>
      <c r="AL234" s="59"/>
    </row>
    <row r="235" spans="1:38" s="6" customFormat="1" ht="39.950000000000003" customHeight="1" x14ac:dyDescent="0.2">
      <c r="A235" s="185" t="str">
        <f>'Orçamento Sintético'!A234</f>
        <v>19.1</v>
      </c>
      <c r="B235" s="179" t="str">
        <f>'Orçamento Sintético'!B234</f>
        <v>TRE - 0065</v>
      </c>
      <c r="C235" s="180" t="str">
        <f>'Orçamento Sintético'!C234</f>
        <v>RODAPÉ EM PORCELANATO DE 10CM DE ALTURA COM PLACAS DE DIMENSÕES 50 x 50CM OU 60 x 60CM</v>
      </c>
      <c r="D235" s="187">
        <f>'Orçamento Sintético'!G234</f>
        <v>1545.6</v>
      </c>
      <c r="E235" s="268"/>
      <c r="F235" s="265"/>
      <c r="G235" s="266"/>
      <c r="H235" s="268"/>
      <c r="I235" s="265"/>
      <c r="J235" s="266"/>
      <c r="K235" s="268"/>
      <c r="L235" s="265"/>
      <c r="M235" s="266"/>
      <c r="N235" s="268"/>
      <c r="O235" s="265"/>
      <c r="P235" s="266"/>
      <c r="Q235" s="268"/>
      <c r="R235" s="265"/>
      <c r="S235" s="266"/>
      <c r="T235" s="264">
        <v>1</v>
      </c>
      <c r="U235" s="265"/>
      <c r="V235" s="266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  <c r="AK235" s="59"/>
      <c r="AL235" s="59"/>
    </row>
    <row r="236" spans="1:38" s="6" customFormat="1" ht="39.950000000000003" customHeight="1" thickBot="1" x14ac:dyDescent="0.25">
      <c r="A236" s="185" t="str">
        <f>'Orçamento Sintético'!A235</f>
        <v>19.2</v>
      </c>
      <c r="B236" s="179">
        <f>'Orçamento Sintético'!B235</f>
        <v>88649</v>
      </c>
      <c r="C236" s="180" t="str">
        <f>'Orçamento Sintético'!C235</f>
        <v>RODAPÉ CERÂMICO DE 7CM DE ALTURA COM PLACAS ESMALTADA EXTRA DE DIMENSÕES 45x45CM</v>
      </c>
      <c r="D236" s="187">
        <f>'Orçamento Sintético'!G235</f>
        <v>92.41</v>
      </c>
      <c r="E236" s="268"/>
      <c r="F236" s="265"/>
      <c r="G236" s="266"/>
      <c r="H236" s="268"/>
      <c r="I236" s="265"/>
      <c r="J236" s="266"/>
      <c r="K236" s="268"/>
      <c r="L236" s="265"/>
      <c r="M236" s="266"/>
      <c r="N236" s="268"/>
      <c r="O236" s="265"/>
      <c r="P236" s="266"/>
      <c r="Q236" s="268"/>
      <c r="R236" s="265"/>
      <c r="S236" s="266"/>
      <c r="T236" s="264">
        <v>1</v>
      </c>
      <c r="U236" s="265"/>
      <c r="V236" s="266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  <c r="AK236" s="59"/>
      <c r="AL236" s="59"/>
    </row>
    <row r="237" spans="1:38" s="8" customFormat="1" ht="30" customHeight="1" thickBot="1" x14ac:dyDescent="0.25">
      <c r="A237" s="183">
        <f>'Orçamento Sintético'!A236</f>
        <v>20</v>
      </c>
      <c r="B237" s="177"/>
      <c r="C237" s="178" t="str">
        <f>'Orçamento Sintético'!C236</f>
        <v>FORROS</v>
      </c>
      <c r="D237" s="184">
        <f>D238</f>
        <v>10762.82</v>
      </c>
      <c r="E237" s="333">
        <f>SUM(E238:G238)*$D$238</f>
        <v>0</v>
      </c>
      <c r="F237" s="334"/>
      <c r="G237" s="123">
        <f>E237/$D$237</f>
        <v>0</v>
      </c>
      <c r="H237" s="337">
        <f>SUM(H238:J238)*$D$238</f>
        <v>0</v>
      </c>
      <c r="I237" s="334"/>
      <c r="J237" s="123">
        <f>H237/$D$237</f>
        <v>0</v>
      </c>
      <c r="K237" s="337">
        <f>SUM(K238:M238)*$D$238</f>
        <v>0</v>
      </c>
      <c r="L237" s="334"/>
      <c r="M237" s="123">
        <f>K237/$D$237</f>
        <v>0</v>
      </c>
      <c r="N237" s="347">
        <f>SUM(N238:P238)*$D$238</f>
        <v>5381.41</v>
      </c>
      <c r="O237" s="336"/>
      <c r="P237" s="262">
        <f>N237/$D$237</f>
        <v>0.5</v>
      </c>
      <c r="Q237" s="347">
        <f>SUM(Q238:S238)*$D$238</f>
        <v>5381.41</v>
      </c>
      <c r="R237" s="336"/>
      <c r="S237" s="262">
        <f>Q237/$D$237</f>
        <v>0.5</v>
      </c>
      <c r="T237" s="337">
        <f>SUM(T238:V238)*$D$238</f>
        <v>0</v>
      </c>
      <c r="U237" s="334"/>
      <c r="V237" s="123">
        <f>T237/$D$237</f>
        <v>0</v>
      </c>
      <c r="W237" s="59"/>
      <c r="X237" s="154">
        <f>E237+H237+K237+N237+T237+Q237</f>
        <v>10762.82</v>
      </c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  <c r="AK237" s="59"/>
      <c r="AL237" s="59"/>
    </row>
    <row r="238" spans="1:38" s="55" customFormat="1" ht="60" customHeight="1" thickBot="1" x14ac:dyDescent="0.25">
      <c r="A238" s="185" t="str">
        <f>'Orçamento Sintético'!A237</f>
        <v>20.1</v>
      </c>
      <c r="B238" s="179" t="str">
        <f>'Orçamento Sintético'!B237</f>
        <v>TRE - 0342</v>
      </c>
      <c r="C238" s="180" t="str">
        <f>'Orçamento Sintético'!C237</f>
        <v>FORRO MODULAR REMOVÍVEL EM PVC BRANCO, PLACAS 618 x 1243 x 10MM, ESTRUTURA EM PERFIS METÁLICOS CLICADOS COM PINTURA ELETROSTÁTICA COR BRANCO</v>
      </c>
      <c r="D238" s="187">
        <f>'Orçamento Sintético'!G237</f>
        <v>10762.82</v>
      </c>
      <c r="E238" s="273"/>
      <c r="F238" s="270"/>
      <c r="G238" s="271"/>
      <c r="H238" s="272"/>
      <c r="I238" s="270"/>
      <c r="J238" s="271"/>
      <c r="K238" s="272"/>
      <c r="L238" s="270"/>
      <c r="M238" s="271"/>
      <c r="N238" s="272"/>
      <c r="O238" s="270"/>
      <c r="P238" s="288">
        <v>0.5</v>
      </c>
      <c r="Q238" s="289">
        <v>0.5</v>
      </c>
      <c r="R238" s="270"/>
      <c r="S238" s="271"/>
      <c r="T238" s="272"/>
      <c r="U238" s="270"/>
      <c r="V238" s="271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  <c r="AK238" s="59"/>
      <c r="AL238" s="59"/>
    </row>
    <row r="239" spans="1:38" s="8" customFormat="1" ht="30" customHeight="1" thickBot="1" x14ac:dyDescent="0.25">
      <c r="A239" s="183">
        <f>'Orçamento Sintético'!A238</f>
        <v>21</v>
      </c>
      <c r="B239" s="177"/>
      <c r="C239" s="178" t="str">
        <f>'Orçamento Sintético'!C238</f>
        <v>ESQUADRIAS DE ALUMÍNIO</v>
      </c>
      <c r="D239" s="184">
        <f>D240+D243+D245</f>
        <v>18314.45</v>
      </c>
      <c r="E239" s="333">
        <f>E240+E243+E245</f>
        <v>0</v>
      </c>
      <c r="F239" s="334"/>
      <c r="G239" s="123">
        <f>E239/$D$239</f>
        <v>0</v>
      </c>
      <c r="H239" s="337">
        <f>H240+H243+H245</f>
        <v>0</v>
      </c>
      <c r="I239" s="334"/>
      <c r="J239" s="123">
        <f>H239/$D$239</f>
        <v>0</v>
      </c>
      <c r="K239" s="337">
        <f>K240+K243+K245</f>
        <v>0</v>
      </c>
      <c r="L239" s="334"/>
      <c r="M239" s="123">
        <f>K239/$D$239</f>
        <v>0</v>
      </c>
      <c r="N239" s="337">
        <f>N240+N243+N245</f>
        <v>0</v>
      </c>
      <c r="O239" s="334"/>
      <c r="P239" s="123">
        <f>N239/$D$239</f>
        <v>0</v>
      </c>
      <c r="Q239" s="347">
        <f>Q240+Q243+Q245</f>
        <v>5123.3189999999995</v>
      </c>
      <c r="R239" s="336"/>
      <c r="S239" s="262">
        <f>Q239/$D$239</f>
        <v>0.27974189779108843</v>
      </c>
      <c r="T239" s="347">
        <f>T240+T243+T245</f>
        <v>13191.130999999999</v>
      </c>
      <c r="U239" s="336"/>
      <c r="V239" s="262">
        <f>T239/$D$239</f>
        <v>0.72025810220891151</v>
      </c>
      <c r="W239" s="59"/>
      <c r="X239" s="154">
        <f>E239+H239+K239+N239+T239+Q239</f>
        <v>18314.449999999997</v>
      </c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  <c r="AK239" s="59"/>
      <c r="AL239" s="59"/>
    </row>
    <row r="240" spans="1:38" s="8" customFormat="1" ht="30" customHeight="1" thickBot="1" x14ac:dyDescent="0.25">
      <c r="A240" s="188" t="str">
        <f>'Orçamento Sintético'!A239</f>
        <v>21.1</v>
      </c>
      <c r="B240" s="181"/>
      <c r="C240" s="182" t="str">
        <f>'Orçamento Sintético'!C239</f>
        <v>PORTAS DE ALUMINIO</v>
      </c>
      <c r="D240" s="189">
        <f>SUM(D241:D242)</f>
        <v>10602.17</v>
      </c>
      <c r="E240" s="333">
        <f>SUM(E241:G241)*$D$241+SUM(E242:G242)*$D$242</f>
        <v>0</v>
      </c>
      <c r="F240" s="334"/>
      <c r="G240" s="123">
        <f>E240/$D$240</f>
        <v>0</v>
      </c>
      <c r="H240" s="337">
        <f>SUM(H241:J241)*$D$241+SUM(H242:J242)*$D$242</f>
        <v>0</v>
      </c>
      <c r="I240" s="334"/>
      <c r="J240" s="123">
        <f>H240/$D$240</f>
        <v>0</v>
      </c>
      <c r="K240" s="337">
        <f>SUM(K241:M241)*$D$241+SUM(K242:M242)*$D$242</f>
        <v>0</v>
      </c>
      <c r="L240" s="334"/>
      <c r="M240" s="123">
        <f>K240/$D$240</f>
        <v>0</v>
      </c>
      <c r="N240" s="337">
        <f>SUM(N241:P241)*$D$241+SUM(N242:P242)*$D$242</f>
        <v>0</v>
      </c>
      <c r="O240" s="334"/>
      <c r="P240" s="123">
        <f>N240/$D$240</f>
        <v>0</v>
      </c>
      <c r="Q240" s="338">
        <f>SUM(Q241:S241)*$D$241+SUM(Q242:S242)*$D$242</f>
        <v>2881.1280000000002</v>
      </c>
      <c r="R240" s="339"/>
      <c r="S240" s="287">
        <f>Q240/$D$240</f>
        <v>0.27174889668813085</v>
      </c>
      <c r="T240" s="338">
        <f>SUM(T241:V241)*$D$241+SUM(T242:V242)*$D$242</f>
        <v>7721.0419999999995</v>
      </c>
      <c r="U240" s="339"/>
      <c r="V240" s="287">
        <f>T240/$D$240</f>
        <v>0.72825110331186915</v>
      </c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  <c r="AK240" s="59"/>
      <c r="AL240" s="59"/>
    </row>
    <row r="241" spans="1:38" s="6" customFormat="1" ht="60" customHeight="1" x14ac:dyDescent="0.2">
      <c r="A241" s="185" t="str">
        <f>'Orçamento Sintético'!A240</f>
        <v>21.1.1</v>
      </c>
      <c r="B241" s="179">
        <f>'Orçamento Sintético'!B240</f>
        <v>91338</v>
      </c>
      <c r="C241" s="180" t="str">
        <f>'Orçamento Sintético'!C240</f>
        <v>PORTA CEGA DE ALUMINIO BRANCO DE GIRO COM LAMBRI LISO NAS DUAS FACES, COMPLETA (DOBRADIÇAS E FECHADURA), COM GUARNIÇÃO, FIXAÇÃO COM PARAFUSOS (PERFIL DE 25MM) - FORNECIMENTO E INSTALAÇÃO</v>
      </c>
      <c r="D241" s="187">
        <f>'Orçamento Sintético'!G240</f>
        <v>9603.76</v>
      </c>
      <c r="E241" s="268"/>
      <c r="F241" s="265"/>
      <c r="G241" s="266"/>
      <c r="H241" s="268"/>
      <c r="I241" s="265"/>
      <c r="J241" s="266"/>
      <c r="K241" s="268"/>
      <c r="L241" s="265"/>
      <c r="M241" s="266"/>
      <c r="N241" s="268"/>
      <c r="O241" s="265"/>
      <c r="P241" s="266"/>
      <c r="Q241" s="268"/>
      <c r="R241" s="265"/>
      <c r="S241" s="274">
        <v>0.3</v>
      </c>
      <c r="T241" s="264">
        <v>0.7</v>
      </c>
      <c r="U241" s="265"/>
      <c r="V241" s="266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  <c r="AK241" s="59"/>
      <c r="AL241" s="59"/>
    </row>
    <row r="242" spans="1:38" s="6" customFormat="1" ht="60" customHeight="1" thickBot="1" x14ac:dyDescent="0.25">
      <c r="A242" s="185" t="str">
        <f>'Orçamento Sintético'!A241</f>
        <v>21.1.2</v>
      </c>
      <c r="B242" s="179">
        <f>'Orçamento Sintético'!B241</f>
        <v>91338</v>
      </c>
      <c r="C242" s="180" t="str">
        <f>'Orçamento Sintético'!C241</f>
        <v>PORTA MISTA (CEGA + VÃO PARA VIDRO) DE ALUMINIO BRANCO DE GIRO COM LAMBRI LISO NAS DUAS FACES, COMPLETA (DOBRADIÇAS E FECHADURA), COM GUARNIÇÃO, FIXAÇÃO COM PARAFUSOS (PERFIL DE 25MM) - FORNECIMENTO E INSTALAÇÃO</v>
      </c>
      <c r="D242" s="187">
        <f>'Orçamento Sintético'!G241</f>
        <v>998.41</v>
      </c>
      <c r="E242" s="268"/>
      <c r="F242" s="265"/>
      <c r="G242" s="266"/>
      <c r="H242" s="268"/>
      <c r="I242" s="265"/>
      <c r="J242" s="266"/>
      <c r="K242" s="268"/>
      <c r="L242" s="265"/>
      <c r="M242" s="266"/>
      <c r="N242" s="268"/>
      <c r="O242" s="265"/>
      <c r="P242" s="266"/>
      <c r="Q242" s="268"/>
      <c r="R242" s="265"/>
      <c r="S242" s="266"/>
      <c r="T242" s="264">
        <v>1</v>
      </c>
      <c r="U242" s="265"/>
      <c r="V242" s="266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  <c r="AK242" s="59"/>
      <c r="AL242" s="59"/>
    </row>
    <row r="243" spans="1:38" s="8" customFormat="1" ht="30" customHeight="1" thickBot="1" x14ac:dyDescent="0.25">
      <c r="A243" s="188" t="str">
        <f>'Orçamento Sintético'!A242</f>
        <v>21.2</v>
      </c>
      <c r="B243" s="181"/>
      <c r="C243" s="182" t="str">
        <f>'Orçamento Sintético'!C242</f>
        <v>JANELAS DE ALUMINIO COM VIDRO</v>
      </c>
      <c r="D243" s="189">
        <f>D244</f>
        <v>7473.97</v>
      </c>
      <c r="E243" s="333">
        <f>SUM(E244:G244)*$D$244</f>
        <v>0</v>
      </c>
      <c r="F243" s="334"/>
      <c r="G243" s="123">
        <f>E243/$D$243</f>
        <v>0</v>
      </c>
      <c r="H243" s="337">
        <f>SUM(H244:J244)*$D$244</f>
        <v>0</v>
      </c>
      <c r="I243" s="334"/>
      <c r="J243" s="123">
        <f>H243/$D$243</f>
        <v>0</v>
      </c>
      <c r="K243" s="337">
        <f>SUM(K244:M244)*$D$244</f>
        <v>0</v>
      </c>
      <c r="L243" s="334"/>
      <c r="M243" s="123">
        <f>K243/$D$243</f>
        <v>0</v>
      </c>
      <c r="N243" s="337">
        <f>SUM(N244:P244)*$D$244</f>
        <v>0</v>
      </c>
      <c r="O243" s="334"/>
      <c r="P243" s="123">
        <f>N243/$D$243</f>
        <v>0</v>
      </c>
      <c r="Q243" s="338">
        <f>SUM(Q244:S244)*$D$244</f>
        <v>2242.1909999999998</v>
      </c>
      <c r="R243" s="339"/>
      <c r="S243" s="287">
        <f>Q243/$D$243</f>
        <v>0.3</v>
      </c>
      <c r="T243" s="338">
        <f>SUM(T244:V244)*$D$244</f>
        <v>5231.7789999999995</v>
      </c>
      <c r="U243" s="339"/>
      <c r="V243" s="287">
        <f>T243/$D$243</f>
        <v>0.7</v>
      </c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  <c r="AK243" s="59"/>
      <c r="AL243" s="59"/>
    </row>
    <row r="244" spans="1:38" s="55" customFormat="1" ht="60" customHeight="1" thickBot="1" x14ac:dyDescent="0.25">
      <c r="A244" s="185" t="str">
        <f>'Orçamento Sintético'!A243</f>
        <v>21.2.1</v>
      </c>
      <c r="B244" s="179" t="str">
        <f>'Orçamento Sintético'!B243</f>
        <v>TRE - 0137</v>
      </c>
      <c r="C244" s="180" t="str">
        <f>'Orçamento Sintético'!C243</f>
        <v>JANELA MAXIM-AR EM ALUMINIO BRANCO, PERFIL 25MM, FIXAÇÃO COM PARAFUSO SOBRE CONTRAMARCO, COM VIDRO FUMÊ 6MM FIXADO COM BORRACHA EPDM, INCLUSIVE ACESSÓRIOS - FORNECIMENTO E INSTALAÇÃO</v>
      </c>
      <c r="D244" s="187">
        <f>'Orçamento Sintético'!G243</f>
        <v>7473.97</v>
      </c>
      <c r="E244" s="268"/>
      <c r="F244" s="265"/>
      <c r="G244" s="266"/>
      <c r="H244" s="268"/>
      <c r="I244" s="265"/>
      <c r="J244" s="266"/>
      <c r="K244" s="268"/>
      <c r="L244" s="265"/>
      <c r="M244" s="266"/>
      <c r="N244" s="268"/>
      <c r="O244" s="265"/>
      <c r="P244" s="266"/>
      <c r="Q244" s="268"/>
      <c r="R244" s="265"/>
      <c r="S244" s="274">
        <v>0.3</v>
      </c>
      <c r="T244" s="264">
        <v>0.7</v>
      </c>
      <c r="U244" s="265"/>
      <c r="V244" s="266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  <c r="AK244" s="59"/>
      <c r="AL244" s="59"/>
    </row>
    <row r="245" spans="1:38" s="8" customFormat="1" ht="30" customHeight="1" thickBot="1" x14ac:dyDescent="0.25">
      <c r="A245" s="188" t="str">
        <f>'Orçamento Sintético'!A244</f>
        <v>21.3</v>
      </c>
      <c r="B245" s="181"/>
      <c r="C245" s="182" t="str">
        <f>'Orçamento Sintético'!C244</f>
        <v>VIDROS PARA PORTAS DE ALUMINIO</v>
      </c>
      <c r="D245" s="189">
        <f>D246</f>
        <v>238.31</v>
      </c>
      <c r="E245" s="333">
        <f>SUM(E246:G246)*$D$246</f>
        <v>0</v>
      </c>
      <c r="F245" s="334"/>
      <c r="G245" s="123">
        <f>E245/$D$245</f>
        <v>0</v>
      </c>
      <c r="H245" s="337">
        <f>SUM(H246:J246)*$D$246</f>
        <v>0</v>
      </c>
      <c r="I245" s="334"/>
      <c r="J245" s="123">
        <f>H245/$D$245</f>
        <v>0</v>
      </c>
      <c r="K245" s="337">
        <f>SUM(K246:M246)*$D$246</f>
        <v>0</v>
      </c>
      <c r="L245" s="334"/>
      <c r="M245" s="123">
        <f>K245/$D$245</f>
        <v>0</v>
      </c>
      <c r="N245" s="337">
        <f>SUM(N246:P246)*$D$246</f>
        <v>0</v>
      </c>
      <c r="O245" s="334"/>
      <c r="P245" s="123">
        <f>N245/$D$245</f>
        <v>0</v>
      </c>
      <c r="Q245" s="337">
        <f>TRUNC((SUM(Q246:S246)*$D$246),2)</f>
        <v>0</v>
      </c>
      <c r="R245" s="334"/>
      <c r="S245" s="123">
        <f>Q245/$D$245</f>
        <v>0</v>
      </c>
      <c r="T245" s="338">
        <f>TRUNC((SUM(T246:V246)*$D$246),2)</f>
        <v>238.31</v>
      </c>
      <c r="U245" s="339"/>
      <c r="V245" s="287">
        <f>T245/$D$245</f>
        <v>1</v>
      </c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  <c r="AK245" s="59"/>
      <c r="AL245" s="59"/>
    </row>
    <row r="246" spans="1:38" s="6" customFormat="1" ht="39.950000000000003" customHeight="1" thickBot="1" x14ac:dyDescent="0.25">
      <c r="A246" s="185" t="str">
        <f>'Orçamento Sintético'!A245</f>
        <v>21.3.1</v>
      </c>
      <c r="B246" s="179" t="str">
        <f>'Orçamento Sintético'!B245</f>
        <v>TRE - 0209</v>
      </c>
      <c r="C246" s="180" t="str">
        <f>'Orçamento Sintético'!C245</f>
        <v xml:space="preserve">VIDRO LISO COMUM TRANSPARENTE, ESPESSURA 6MM, FIXADO COM GUARNIÇÃO DE BORRACHA EPDM – FORNECIMENTO E INSTALAÇÃO </v>
      </c>
      <c r="D246" s="186">
        <f>'Orçamento Sintético'!G245</f>
        <v>238.31</v>
      </c>
      <c r="E246" s="268"/>
      <c r="F246" s="265"/>
      <c r="G246" s="266"/>
      <c r="H246" s="268"/>
      <c r="I246" s="265"/>
      <c r="J246" s="266"/>
      <c r="K246" s="268"/>
      <c r="L246" s="265"/>
      <c r="M246" s="266"/>
      <c r="N246" s="268"/>
      <c r="O246" s="265"/>
      <c r="P246" s="266"/>
      <c r="Q246" s="268"/>
      <c r="R246" s="265"/>
      <c r="S246" s="266"/>
      <c r="T246" s="268"/>
      <c r="U246" s="275">
        <v>1</v>
      </c>
      <c r="V246" s="266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  <c r="AK246" s="59"/>
      <c r="AL246" s="59"/>
    </row>
    <row r="247" spans="1:38" s="8" customFormat="1" ht="30" customHeight="1" thickBot="1" x14ac:dyDescent="0.25">
      <c r="A247" s="183">
        <f>'Orçamento Sintético'!A246</f>
        <v>22</v>
      </c>
      <c r="B247" s="177"/>
      <c r="C247" s="178" t="str">
        <f>'Orçamento Sintético'!C246</f>
        <v>ESQUADRIAS DE VIDRO</v>
      </c>
      <c r="D247" s="184">
        <f>D248</f>
        <v>3794.28</v>
      </c>
      <c r="E247" s="333">
        <f>E248</f>
        <v>0</v>
      </c>
      <c r="F247" s="334"/>
      <c r="G247" s="123">
        <f>E247/$D$247</f>
        <v>0</v>
      </c>
      <c r="H247" s="337">
        <f>H248</f>
        <v>0</v>
      </c>
      <c r="I247" s="334"/>
      <c r="J247" s="123">
        <f>H247/$D$247</f>
        <v>0</v>
      </c>
      <c r="K247" s="337">
        <f>K248</f>
        <v>0</v>
      </c>
      <c r="L247" s="334"/>
      <c r="M247" s="123">
        <f>K247/$D$247</f>
        <v>0</v>
      </c>
      <c r="N247" s="337">
        <f>N248</f>
        <v>0</v>
      </c>
      <c r="O247" s="334"/>
      <c r="P247" s="123">
        <f>N247/$D$247</f>
        <v>0</v>
      </c>
      <c r="Q247" s="337">
        <f>Q248</f>
        <v>0</v>
      </c>
      <c r="R247" s="334"/>
      <c r="S247" s="123">
        <f>Q247/$D$247</f>
        <v>0</v>
      </c>
      <c r="T247" s="347">
        <f>T248</f>
        <v>3794.28</v>
      </c>
      <c r="U247" s="336"/>
      <c r="V247" s="262">
        <f>T247/$D$247</f>
        <v>1</v>
      </c>
      <c r="W247" s="59"/>
      <c r="X247" s="154">
        <f>E247+H247+K247+N247+T247+Q247</f>
        <v>3794.28</v>
      </c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  <c r="AK247" s="59"/>
      <c r="AL247" s="59"/>
    </row>
    <row r="248" spans="1:38" s="8" customFormat="1" ht="30" customHeight="1" thickBot="1" x14ac:dyDescent="0.25">
      <c r="A248" s="188" t="str">
        <f>'Orçamento Sintético'!A247</f>
        <v>22.1</v>
      </c>
      <c r="B248" s="181"/>
      <c r="C248" s="182" t="str">
        <f>'Orçamento Sintético'!C247</f>
        <v>PORTAS DE VIDRO</v>
      </c>
      <c r="D248" s="189">
        <f>SUM(D249:D251)</f>
        <v>3794.28</v>
      </c>
      <c r="E248" s="333">
        <f>SUM(E249:G249)*$D$249+SUM(E250:G250)*$D$250+SUM(E251:G251)*$D$251</f>
        <v>0</v>
      </c>
      <c r="F248" s="334"/>
      <c r="G248" s="123">
        <f>E248/$D$248</f>
        <v>0</v>
      </c>
      <c r="H248" s="337">
        <f>SUM(H249:J249)*$D$249+SUM(H250:J250)*$D$250+SUM(H251:J251)*$D$251</f>
        <v>0</v>
      </c>
      <c r="I248" s="334"/>
      <c r="J248" s="123">
        <f>H248/$D$248</f>
        <v>0</v>
      </c>
      <c r="K248" s="337">
        <f>SUM(K249:M249)*$D$249+SUM(K250:M250)*$D$250+SUM(K251:M251)*$D$251</f>
        <v>0</v>
      </c>
      <c r="L248" s="334"/>
      <c r="M248" s="123">
        <f>K248/$D$248</f>
        <v>0</v>
      </c>
      <c r="N248" s="337">
        <f>SUM(N249:P249)*$D$249+SUM(N250:P250)*$D$250+SUM(N251:P251)*$D$251</f>
        <v>0</v>
      </c>
      <c r="O248" s="334"/>
      <c r="P248" s="123">
        <f>N248/$D$248</f>
        <v>0</v>
      </c>
      <c r="Q248" s="337">
        <f>SUM(Q249:S249)*$D$249+SUM(Q250:S250)*$D$250+SUM(Q251:S251)*$D$251</f>
        <v>0</v>
      </c>
      <c r="R248" s="334"/>
      <c r="S248" s="123">
        <f>Q248/$D$248</f>
        <v>0</v>
      </c>
      <c r="T248" s="338">
        <f>SUM(T249:V249)*$D$249+SUM(T250:V250)*$D$250+SUM(T251:V251)*$D$251</f>
        <v>3794.28</v>
      </c>
      <c r="U248" s="339"/>
      <c r="V248" s="287">
        <f>T248/$D$248</f>
        <v>1</v>
      </c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  <c r="AK248" s="59"/>
      <c r="AL248" s="59"/>
    </row>
    <row r="249" spans="1:38" s="6" customFormat="1" ht="39.950000000000003" customHeight="1" x14ac:dyDescent="0.2">
      <c r="A249" s="185" t="str">
        <f>'Orçamento Sintético'!A248</f>
        <v>22.1.1</v>
      </c>
      <c r="B249" s="179" t="str">
        <f>'Orçamento Sintético'!B248</f>
        <v>TRE - 0151</v>
      </c>
      <c r="C249" s="180" t="str">
        <f>'Orçamento Sintético'!C248</f>
        <v>PORTA DE VIDRO TEMPERADO FUMÊ 1,10 x 2,10M, ESPESSURA 10MM, INCLUSIVE MOLA DE PISO E FERRAGENS COMPLETA (PERFIS EM ALUMINIO BRANCO)</v>
      </c>
      <c r="D249" s="186">
        <f>'Orçamento Sintético'!G248</f>
        <v>2580.65</v>
      </c>
      <c r="E249" s="268"/>
      <c r="F249" s="265"/>
      <c r="G249" s="266"/>
      <c r="H249" s="268"/>
      <c r="I249" s="265"/>
      <c r="J249" s="266"/>
      <c r="K249" s="268"/>
      <c r="L249" s="265"/>
      <c r="M249" s="266"/>
      <c r="N249" s="268"/>
      <c r="O249" s="265"/>
      <c r="P249" s="266"/>
      <c r="Q249" s="268"/>
      <c r="R249" s="265"/>
      <c r="S249" s="266"/>
      <c r="T249" s="268"/>
      <c r="U249" s="275">
        <v>1</v>
      </c>
      <c r="V249" s="266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  <c r="AK249" s="59"/>
      <c r="AL249" s="59"/>
    </row>
    <row r="250" spans="1:38" s="6" customFormat="1" ht="39.950000000000003" customHeight="1" x14ac:dyDescent="0.2">
      <c r="A250" s="185" t="str">
        <f>'Orçamento Sintético'!A249</f>
        <v>22.1.2</v>
      </c>
      <c r="B250" s="179" t="str">
        <f>'Orçamento Sintético'!B249</f>
        <v>TRE - 0152</v>
      </c>
      <c r="C250" s="180" t="str">
        <f>'Orçamento Sintético'!C249</f>
        <v>BANDEIRA EM VIDRO TEMPERADO FUMÊ 10MM COM PERFIS DE ALUMÍNIO BRANCO</v>
      </c>
      <c r="D250" s="191">
        <f>'Orçamento Sintético'!G249</f>
        <v>1092.53</v>
      </c>
      <c r="E250" s="268"/>
      <c r="F250" s="265"/>
      <c r="G250" s="266"/>
      <c r="H250" s="268"/>
      <c r="I250" s="265"/>
      <c r="J250" s="266"/>
      <c r="K250" s="268"/>
      <c r="L250" s="265"/>
      <c r="M250" s="266"/>
      <c r="N250" s="268"/>
      <c r="O250" s="265"/>
      <c r="P250" s="266"/>
      <c r="Q250" s="268"/>
      <c r="R250" s="265"/>
      <c r="S250" s="266"/>
      <c r="T250" s="268"/>
      <c r="U250" s="275">
        <v>1</v>
      </c>
      <c r="V250" s="266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  <c r="AK250" s="59"/>
      <c r="AL250" s="59"/>
    </row>
    <row r="251" spans="1:38" s="6" customFormat="1" ht="39.950000000000003" customHeight="1" thickBot="1" x14ac:dyDescent="0.25">
      <c r="A251" s="185" t="str">
        <f>'Orçamento Sintético'!A250</f>
        <v>22.1.3</v>
      </c>
      <c r="B251" s="179" t="str">
        <f>'Orçamento Sintético'!B250</f>
        <v>TRE - 0068</v>
      </c>
      <c r="C251" s="180" t="str">
        <f>'Orçamento Sintético'!C250</f>
        <v>PUXADOR DUPLO TUBULAR EM ALUMÍNIO POLIDO, 1" x 40CM - FORNECIMENTO E INSTALAÇÃO</v>
      </c>
      <c r="D251" s="186">
        <f>'Orçamento Sintético'!G250</f>
        <v>121.1</v>
      </c>
      <c r="E251" s="268"/>
      <c r="F251" s="265"/>
      <c r="G251" s="266"/>
      <c r="H251" s="268"/>
      <c r="I251" s="265"/>
      <c r="J251" s="266"/>
      <c r="K251" s="268"/>
      <c r="L251" s="265"/>
      <c r="M251" s="266"/>
      <c r="N251" s="268"/>
      <c r="O251" s="265"/>
      <c r="P251" s="266"/>
      <c r="Q251" s="268"/>
      <c r="R251" s="265"/>
      <c r="S251" s="266"/>
      <c r="T251" s="268"/>
      <c r="U251" s="275">
        <v>1</v>
      </c>
      <c r="V251" s="266"/>
      <c r="W251" s="59"/>
      <c r="X251" s="59"/>
      <c r="Y251" s="59"/>
      <c r="Z251" s="59"/>
      <c r="AA251" s="59"/>
      <c r="AB251" s="59"/>
      <c r="AC251" s="59"/>
      <c r="AD251" s="59"/>
      <c r="AE251" s="59"/>
      <c r="AF251" s="59"/>
      <c r="AG251" s="59"/>
      <c r="AH251" s="59"/>
      <c r="AI251" s="59"/>
      <c r="AJ251" s="59"/>
      <c r="AK251" s="59"/>
      <c r="AL251" s="59"/>
    </row>
    <row r="252" spans="1:38" s="8" customFormat="1" ht="30" customHeight="1" thickBot="1" x14ac:dyDescent="0.25">
      <c r="A252" s="183">
        <f>'Orçamento Sintético'!A251</f>
        <v>23</v>
      </c>
      <c r="B252" s="177"/>
      <c r="C252" s="178" t="str">
        <f>'Orçamento Sintético'!C251</f>
        <v>ESQUADRIAS E GRADES METÁLICAS</v>
      </c>
      <c r="D252" s="184">
        <f>D253+D258</f>
        <v>7070.35</v>
      </c>
      <c r="E252" s="333">
        <f>E253+E258</f>
        <v>0</v>
      </c>
      <c r="F252" s="334"/>
      <c r="G252" s="123">
        <f>E252/$D$252</f>
        <v>0</v>
      </c>
      <c r="H252" s="333">
        <f t="shared" ref="H252" si="323">H253+H258</f>
        <v>0</v>
      </c>
      <c r="I252" s="334"/>
      <c r="J252" s="123">
        <f t="shared" ref="J252" si="324">H252/$D$252</f>
        <v>0</v>
      </c>
      <c r="K252" s="333">
        <f t="shared" ref="K252" si="325">K253+K258</f>
        <v>0</v>
      </c>
      <c r="L252" s="334"/>
      <c r="M252" s="123">
        <f t="shared" ref="M252" si="326">K252/$D$252</f>
        <v>0</v>
      </c>
      <c r="N252" s="333">
        <f t="shared" ref="N252" si="327">N253+N258</f>
        <v>0</v>
      </c>
      <c r="O252" s="334"/>
      <c r="P252" s="123">
        <f t="shared" ref="P252" si="328">N252/$D$252</f>
        <v>0</v>
      </c>
      <c r="Q252" s="335">
        <f t="shared" ref="Q252" si="329">Q253+Q258</f>
        <v>7070.35</v>
      </c>
      <c r="R252" s="336"/>
      <c r="S252" s="262">
        <f t="shared" ref="S252" si="330">Q252/$D$252</f>
        <v>1</v>
      </c>
      <c r="T252" s="333">
        <f t="shared" ref="T252" si="331">T253+T258</f>
        <v>0</v>
      </c>
      <c r="U252" s="334"/>
      <c r="V252" s="123">
        <f t="shared" ref="V252" si="332">T252/$D$252</f>
        <v>0</v>
      </c>
      <c r="W252" s="59"/>
      <c r="X252" s="154">
        <f>E252+H252+K252+N252+T252+Q252</f>
        <v>7070.35</v>
      </c>
      <c r="Y252" s="59"/>
      <c r="Z252" s="59"/>
      <c r="AA252" s="59"/>
      <c r="AB252" s="59"/>
      <c r="AC252" s="59"/>
      <c r="AD252" s="59"/>
      <c r="AE252" s="59"/>
      <c r="AF252" s="59"/>
      <c r="AG252" s="59"/>
      <c r="AH252" s="59"/>
      <c r="AI252" s="59"/>
      <c r="AJ252" s="59"/>
      <c r="AK252" s="59"/>
      <c r="AL252" s="59"/>
    </row>
    <row r="253" spans="1:38" s="8" customFormat="1" ht="30" customHeight="1" thickBot="1" x14ac:dyDescent="0.25">
      <c r="A253" s="188" t="str">
        <f>'Orçamento Sintético'!A252</f>
        <v>23.1</v>
      </c>
      <c r="B253" s="181"/>
      <c r="C253" s="182" t="str">
        <f>'Orçamento Sintético'!C252</f>
        <v>PORTÕES TIPO GRADE</v>
      </c>
      <c r="D253" s="189">
        <f>SUM(D254:D257)</f>
        <v>3158.98</v>
      </c>
      <c r="E253" s="333">
        <f>SUM(E254:G254)*$D$254+SUM(E255:G255)*$D$255+SUM(E256:G256)*$D$256+SUM(E257:G257)*$D$257</f>
        <v>0</v>
      </c>
      <c r="F253" s="334"/>
      <c r="G253" s="123">
        <f>E253/$D$253</f>
        <v>0</v>
      </c>
      <c r="H253" s="337">
        <f>SUM(H254:J254)*$D$254+SUM(H255:J255)*$D$255+SUM(H256:J256)*$D$256+SUM(H257:J257)*$D$257</f>
        <v>0</v>
      </c>
      <c r="I253" s="334"/>
      <c r="J253" s="123">
        <f>H253/$D$253</f>
        <v>0</v>
      </c>
      <c r="K253" s="337">
        <f>SUM(K254:M254)*$D$254+SUM(K255:M255)*$D$255+SUM(K256:M256)*$D$256+SUM(K257:M257)*$D$257</f>
        <v>0</v>
      </c>
      <c r="L253" s="334"/>
      <c r="M253" s="123">
        <f>K253/$D$253</f>
        <v>0</v>
      </c>
      <c r="N253" s="337">
        <f>SUM(N254:P254)*$D$254+SUM(N255:P255)*$D$255+SUM(N256:P256)*$D$256+SUM(N257:P257)*$D$257</f>
        <v>0</v>
      </c>
      <c r="O253" s="334"/>
      <c r="P253" s="123">
        <f>N253/$D$253</f>
        <v>0</v>
      </c>
      <c r="Q253" s="338">
        <f>SUM(Q254:S254)*$D$254+SUM(Q255:S255)*$D$255+SUM(Q256:S256)*$D$256+SUM(Q257:S257)*$D$257</f>
        <v>3158.98</v>
      </c>
      <c r="R253" s="339"/>
      <c r="S253" s="287">
        <f>Q253/$D$253</f>
        <v>1</v>
      </c>
      <c r="T253" s="337">
        <f>SUM(T254:V254)*$D$254+SUM(T255:V255)*$D$255+SUM(T256:V256)*$D$256+SUM(T257:V257)*$D$257</f>
        <v>0</v>
      </c>
      <c r="U253" s="334"/>
      <c r="V253" s="123">
        <f>T253/$D$253</f>
        <v>0</v>
      </c>
      <c r="W253" s="59"/>
      <c r="X253" s="59"/>
      <c r="Y253" s="59"/>
      <c r="Z253" s="59"/>
      <c r="AA253" s="59"/>
      <c r="AB253" s="59"/>
      <c r="AC253" s="59"/>
      <c r="AD253" s="59"/>
      <c r="AE253" s="59"/>
      <c r="AF253" s="59"/>
      <c r="AG253" s="59"/>
      <c r="AH253" s="59"/>
      <c r="AI253" s="59"/>
      <c r="AJ253" s="59"/>
      <c r="AK253" s="59"/>
      <c r="AL253" s="59"/>
    </row>
    <row r="254" spans="1:38" s="6" customFormat="1" ht="69.95" customHeight="1" x14ac:dyDescent="0.2">
      <c r="A254" s="185" t="str">
        <f>'Orçamento Sintético'!A253</f>
        <v>23.1.1</v>
      </c>
      <c r="B254" s="179" t="str">
        <f>'Orçamento Sintético'!B253</f>
        <v>TRE - 0154</v>
      </c>
      <c r="C254" s="180" t="str">
        <f>'Orçamento Sintético'!C253</f>
        <v>PORTÃO EM GRADE DE METALON COM BANDEIRA SUPERIOR FIXA, UMA FOLHA, REQUADRO FIXO EM PEÇAS DE 40x40x1.50MM, BARRA HORIZONTAL CENTRAL EM PEÇAS DE 40x40x1.50MM E BARRAS HORIZONTAIS EM PEÇAS DE 40x20x1.50MM A CADA 6,00CM (FACE A FACE), INCLUSIVE DOBRADIÇAS E 2 (DOIS) CADEADOS 70MM</v>
      </c>
      <c r="D254" s="187">
        <f>'Orçamento Sintético'!G253</f>
        <v>2041.44</v>
      </c>
      <c r="E254" s="268"/>
      <c r="F254" s="265"/>
      <c r="G254" s="266"/>
      <c r="H254" s="268"/>
      <c r="I254" s="265"/>
      <c r="J254" s="266"/>
      <c r="K254" s="268"/>
      <c r="L254" s="265"/>
      <c r="M254" s="266"/>
      <c r="N254" s="268"/>
      <c r="O254" s="265"/>
      <c r="P254" s="266"/>
      <c r="Q254" s="264">
        <v>1</v>
      </c>
      <c r="R254" s="265"/>
      <c r="S254" s="266"/>
      <c r="T254" s="268"/>
      <c r="U254" s="265"/>
      <c r="V254" s="266"/>
      <c r="W254" s="59"/>
      <c r="X254" s="59"/>
      <c r="Y254" s="59"/>
      <c r="Z254" s="59"/>
      <c r="AA254" s="59"/>
      <c r="AB254" s="59"/>
      <c r="AC254" s="59"/>
      <c r="AD254" s="59"/>
      <c r="AE254" s="59"/>
      <c r="AF254" s="59"/>
      <c r="AG254" s="59"/>
      <c r="AH254" s="59"/>
      <c r="AI254" s="59"/>
      <c r="AJ254" s="59"/>
      <c r="AK254" s="59"/>
      <c r="AL254" s="59"/>
    </row>
    <row r="255" spans="1:38" s="70" customFormat="1" ht="69.95" customHeight="1" x14ac:dyDescent="0.2">
      <c r="A255" s="185" t="str">
        <f>'Orçamento Sintético'!A254</f>
        <v>23.1.2</v>
      </c>
      <c r="B255" s="179" t="str">
        <f>'Orçamento Sintético'!B254</f>
        <v>TRE - 0175</v>
      </c>
      <c r="C255" s="180" t="str">
        <f>'Orçamento Sintético'!C254</f>
        <v>PORTÃO EM GRADE DE METALON SEM BANDEIRA SUPERIOR FIXA, UMA FOLHA, REQUADRO FIXO EM PEÇAS DE 40x40x1.50MM, BARRA HORIZONTAL CENTRAL EM PEÇAS DE 40x40x1.50MM E BARRAS HORIZONTAIS EM PEÇAS DE 40x20x1.50MM A CADA 6,00CM (FACE A FACE), INCLUSIVE DOBRADIÇAS E 2 (DOIS) CADEADOS 70MM</v>
      </c>
      <c r="D255" s="187">
        <f>'Orçamento Sintético'!G254</f>
        <v>940.67</v>
      </c>
      <c r="E255" s="268"/>
      <c r="F255" s="265"/>
      <c r="G255" s="266"/>
      <c r="H255" s="268"/>
      <c r="I255" s="265"/>
      <c r="J255" s="266"/>
      <c r="K255" s="268"/>
      <c r="L255" s="265"/>
      <c r="M255" s="266"/>
      <c r="N255" s="268"/>
      <c r="O255" s="265"/>
      <c r="P255" s="266"/>
      <c r="Q255" s="264">
        <v>1</v>
      </c>
      <c r="R255" s="265"/>
      <c r="S255" s="266"/>
      <c r="T255" s="268"/>
      <c r="U255" s="265"/>
      <c r="V255" s="266"/>
      <c r="W255" s="59"/>
      <c r="X255" s="59"/>
      <c r="Y255" s="59"/>
      <c r="Z255" s="59"/>
      <c r="AA255" s="59"/>
      <c r="AB255" s="59"/>
      <c r="AC255" s="59"/>
      <c r="AD255" s="59"/>
      <c r="AE255" s="59"/>
      <c r="AF255" s="59"/>
      <c r="AG255" s="59"/>
      <c r="AH255" s="59"/>
      <c r="AI255" s="59"/>
      <c r="AJ255" s="59"/>
      <c r="AK255" s="59"/>
      <c r="AL255" s="59"/>
    </row>
    <row r="256" spans="1:38" s="55" customFormat="1" ht="55.5" customHeight="1" x14ac:dyDescent="0.2">
      <c r="A256" s="185" t="str">
        <f>'Orçamento Sintético'!A255</f>
        <v>23.1.3</v>
      </c>
      <c r="B256" s="179" t="str">
        <f>'Orçamento Sintético'!B255</f>
        <v>TRE - 0272</v>
      </c>
      <c r="C256" s="180" t="str">
        <f>'Orçamento Sintético'!C255</f>
        <v>FECHADURA DE EMBUTIR (CHAVE TETRA) PARA PORTA EXTERNA, MÁQUINA 40MM, COM CILINDRO E MAÇANETA ALAVANCA EM METAL CROMADO - FORNECIMENTO E INSTALAÇÃO</v>
      </c>
      <c r="D256" s="187">
        <f>'Orçamento Sintético'!G255</f>
        <v>103.5</v>
      </c>
      <c r="E256" s="268"/>
      <c r="F256" s="265"/>
      <c r="G256" s="266"/>
      <c r="H256" s="268"/>
      <c r="I256" s="265"/>
      <c r="J256" s="266"/>
      <c r="K256" s="268"/>
      <c r="L256" s="265"/>
      <c r="M256" s="266"/>
      <c r="N256" s="268"/>
      <c r="O256" s="265"/>
      <c r="P256" s="266"/>
      <c r="Q256" s="264">
        <v>1</v>
      </c>
      <c r="R256" s="265"/>
      <c r="S256" s="266"/>
      <c r="T256" s="268"/>
      <c r="U256" s="265"/>
      <c r="V256" s="266"/>
      <c r="W256" s="59"/>
      <c r="X256" s="59"/>
      <c r="Y256" s="59"/>
      <c r="Z256" s="59"/>
      <c r="AA256" s="59"/>
      <c r="AB256" s="59"/>
      <c r="AC256" s="59"/>
      <c r="AD256" s="59"/>
      <c r="AE256" s="59"/>
      <c r="AF256" s="59"/>
      <c r="AG256" s="59"/>
      <c r="AH256" s="59"/>
      <c r="AI256" s="59"/>
      <c r="AJ256" s="59"/>
      <c r="AK256" s="59"/>
      <c r="AL256" s="59"/>
    </row>
    <row r="257" spans="1:38" s="55" customFormat="1" ht="55.5" customHeight="1" thickBot="1" x14ac:dyDescent="0.25">
      <c r="A257" s="185" t="str">
        <f>'Orçamento Sintético'!A256</f>
        <v>23.1.4</v>
      </c>
      <c r="B257" s="179" t="str">
        <f>'Orçamento Sintético'!B256</f>
        <v>TRE - 0273</v>
      </c>
      <c r="C257" s="180" t="str">
        <f>'Orçamento Sintético'!C256</f>
        <v>FECHADURA AUXILIAR TIPO TRAVA DE SEGURANÇA, CROMADA, INCLUSIVE CHAVE YALE SIMPLES - FORNECIMENTO E INSTALAÇÃO</v>
      </c>
      <c r="D257" s="187">
        <f>'Orçamento Sintético'!G256</f>
        <v>73.37</v>
      </c>
      <c r="E257" s="268"/>
      <c r="F257" s="265"/>
      <c r="G257" s="266"/>
      <c r="H257" s="268"/>
      <c r="I257" s="265"/>
      <c r="J257" s="266"/>
      <c r="K257" s="268"/>
      <c r="L257" s="265"/>
      <c r="M257" s="266"/>
      <c r="N257" s="268"/>
      <c r="O257" s="265"/>
      <c r="P257" s="266"/>
      <c r="Q257" s="264">
        <v>1</v>
      </c>
      <c r="R257" s="265"/>
      <c r="S257" s="266"/>
      <c r="T257" s="268"/>
      <c r="U257" s="265"/>
      <c r="V257" s="266"/>
      <c r="W257" s="59"/>
      <c r="X257" s="59"/>
      <c r="Y257" s="59"/>
      <c r="Z257" s="59"/>
      <c r="AA257" s="59"/>
      <c r="AB257" s="59"/>
      <c r="AC257" s="59"/>
      <c r="AD257" s="59"/>
      <c r="AE257" s="59"/>
      <c r="AF257" s="59"/>
      <c r="AG257" s="59"/>
      <c r="AH257" s="59"/>
      <c r="AI257" s="59"/>
      <c r="AJ257" s="59"/>
      <c r="AK257" s="59"/>
      <c r="AL257" s="59"/>
    </row>
    <row r="258" spans="1:38" s="8" customFormat="1" ht="30" customHeight="1" thickBot="1" x14ac:dyDescent="0.25">
      <c r="A258" s="188" t="str">
        <f>'Orçamento Sintético'!A257</f>
        <v>23.2</v>
      </c>
      <c r="B258" s="181"/>
      <c r="C258" s="182" t="str">
        <f>'Orçamento Sintético'!C257</f>
        <v>GRADES FIXAS PARA JANELAS</v>
      </c>
      <c r="D258" s="189">
        <f>SUM(D259:D259)</f>
        <v>3911.37</v>
      </c>
      <c r="E258" s="333">
        <f>SUM(E259:G259)*$D$259</f>
        <v>0</v>
      </c>
      <c r="F258" s="334"/>
      <c r="G258" s="123">
        <f>E258/$D$258</f>
        <v>0</v>
      </c>
      <c r="H258" s="333">
        <f t="shared" ref="H258" si="333">SUM(H259:J259)*$D$259</f>
        <v>0</v>
      </c>
      <c r="I258" s="334"/>
      <c r="J258" s="123">
        <f t="shared" ref="J258" si="334">H258/$D$258</f>
        <v>0</v>
      </c>
      <c r="K258" s="333">
        <f t="shared" ref="K258" si="335">SUM(K259:M259)*$D$259</f>
        <v>0</v>
      </c>
      <c r="L258" s="334"/>
      <c r="M258" s="123">
        <f t="shared" ref="M258" si="336">K258/$D$258</f>
        <v>0</v>
      </c>
      <c r="N258" s="333">
        <f t="shared" ref="N258" si="337">SUM(N259:P259)*$D$259</f>
        <v>0</v>
      </c>
      <c r="O258" s="334"/>
      <c r="P258" s="123">
        <f t="shared" ref="P258" si="338">N258/$D$258</f>
        <v>0</v>
      </c>
      <c r="Q258" s="340">
        <f t="shared" ref="Q258" si="339">SUM(Q259:S259)*$D$259</f>
        <v>3911.37</v>
      </c>
      <c r="R258" s="339"/>
      <c r="S258" s="287">
        <f t="shared" ref="S258" si="340">Q258/$D$258</f>
        <v>1</v>
      </c>
      <c r="T258" s="333">
        <f t="shared" ref="T258" si="341">SUM(T259:V259)*$D$259</f>
        <v>0</v>
      </c>
      <c r="U258" s="334"/>
      <c r="V258" s="123">
        <f t="shared" ref="V258" si="342">T258/$D$258</f>
        <v>0</v>
      </c>
      <c r="W258" s="59"/>
      <c r="X258" s="59"/>
      <c r="Y258" s="59"/>
      <c r="Z258" s="59"/>
      <c r="AA258" s="59"/>
      <c r="AB258" s="59"/>
      <c r="AC258" s="59"/>
      <c r="AD258" s="59"/>
      <c r="AE258" s="59"/>
      <c r="AF258" s="59"/>
      <c r="AG258" s="59"/>
      <c r="AH258" s="59"/>
      <c r="AI258" s="59"/>
      <c r="AJ258" s="59"/>
      <c r="AK258" s="59"/>
      <c r="AL258" s="59"/>
    </row>
    <row r="259" spans="1:38" s="6" customFormat="1" ht="69.95" customHeight="1" thickBot="1" x14ac:dyDescent="0.25">
      <c r="A259" s="185" t="str">
        <f>'Orçamento Sintético'!A258</f>
        <v>23.2.1</v>
      </c>
      <c r="B259" s="179" t="str">
        <f>'Orçamento Sintético'!B258</f>
        <v>TRE - 0153</v>
      </c>
      <c r="C259" s="180" t="str">
        <f>'Orçamento Sintético'!C258</f>
        <v xml:space="preserve">GRADE FIXA EM METALON COM REQUADRO PEÇAS DE 40x40x1.50MM, MONTANTE CENTRAL EM PEÇAS DE 20x20x1.50MM E BARRAS HORIZONTAIS EM PEÇAS DE 40x20x1.50MM, FIXADAS NO MÁXIMO A CADA 6,00CM (FACE A FACE) </v>
      </c>
      <c r="D259" s="187">
        <f>'Orçamento Sintético'!G258</f>
        <v>3911.37</v>
      </c>
      <c r="E259" s="268"/>
      <c r="F259" s="265"/>
      <c r="G259" s="266"/>
      <c r="H259" s="268"/>
      <c r="I259" s="265"/>
      <c r="J259" s="266"/>
      <c r="K259" s="268"/>
      <c r="L259" s="265"/>
      <c r="M259" s="266"/>
      <c r="N259" s="268"/>
      <c r="O259" s="265"/>
      <c r="P259" s="266"/>
      <c r="Q259" s="268"/>
      <c r="R259" s="275">
        <v>1</v>
      </c>
      <c r="S259" s="266"/>
      <c r="T259" s="268"/>
      <c r="U259" s="265"/>
      <c r="V259" s="266"/>
      <c r="W259" s="59"/>
      <c r="X259" s="59"/>
      <c r="Y259" s="59"/>
      <c r="Z259" s="59"/>
      <c r="AA259" s="59"/>
      <c r="AB259" s="59"/>
      <c r="AC259" s="59"/>
      <c r="AD259" s="59"/>
      <c r="AE259" s="59"/>
      <c r="AF259" s="59"/>
      <c r="AG259" s="59"/>
      <c r="AH259" s="59"/>
      <c r="AI259" s="59"/>
      <c r="AJ259" s="59"/>
      <c r="AK259" s="59"/>
      <c r="AL259" s="59"/>
    </row>
    <row r="260" spans="1:38" s="8" customFormat="1" ht="30" customHeight="1" thickBot="1" x14ac:dyDescent="0.25">
      <c r="A260" s="183">
        <f>'Orçamento Sintético'!A259</f>
        <v>24</v>
      </c>
      <c r="B260" s="177"/>
      <c r="C260" s="178" t="str">
        <f>'Orçamento Sintético'!C259</f>
        <v>INSTALAÇÕES ELÉTRICAS</v>
      </c>
      <c r="D260" s="184">
        <f>D261+D264+D268+D274+D277+D279+D286+D291+D297+D305+D311</f>
        <v>36970.600000000006</v>
      </c>
      <c r="E260" s="333">
        <f>E261+E264+E274+E277+E279+E286+E291+E297+E305+E311+E268</f>
        <v>0</v>
      </c>
      <c r="F260" s="334"/>
      <c r="G260" s="123">
        <f>E260/$D$260</f>
        <v>0</v>
      </c>
      <c r="H260" s="333">
        <f t="shared" ref="H260" si="343">H261+H264+H274+H277+H279+H286+H291+H297+H305+H311+H268</f>
        <v>0</v>
      </c>
      <c r="I260" s="334"/>
      <c r="J260" s="123">
        <f t="shared" ref="J260" si="344">H260/$D$260</f>
        <v>0</v>
      </c>
      <c r="K260" s="335">
        <f t="shared" ref="K260" si="345">K261+K264+K274+K277+K279+K286+K291+K297+K305+K311+K268</f>
        <v>3118.4760000000001</v>
      </c>
      <c r="L260" s="336"/>
      <c r="M260" s="262">
        <f t="shared" ref="M260" si="346">K260/$D$260</f>
        <v>8.4350159315780632E-2</v>
      </c>
      <c r="N260" s="335">
        <f t="shared" ref="N260" si="347">N261+N264+N274+N277+N279+N286+N291+N297+N305+N311+N268</f>
        <v>12506.343999999999</v>
      </c>
      <c r="O260" s="336"/>
      <c r="P260" s="262">
        <f t="shared" ref="P260" si="348">N260/$D$260</f>
        <v>0.33827809124006636</v>
      </c>
      <c r="Q260" s="335">
        <f t="shared" ref="Q260" si="349">Q261+Q264+Q274+Q277+Q279+Q286+Q291+Q297+Q305+Q311+Q268</f>
        <v>10824.919999999998</v>
      </c>
      <c r="R260" s="336"/>
      <c r="S260" s="262">
        <f t="shared" ref="S260" si="350">Q260/$D$260</f>
        <v>0.29279806116211249</v>
      </c>
      <c r="T260" s="335">
        <f t="shared" ref="T260" si="351">T261+T264+T274+T277+T279+T286+T291+T297+T305+T311+T268</f>
        <v>10520.86</v>
      </c>
      <c r="U260" s="336"/>
      <c r="V260" s="262">
        <f t="shared" ref="V260" si="352">T260/$D$260</f>
        <v>0.28457368828204027</v>
      </c>
      <c r="W260" s="59"/>
      <c r="X260" s="154">
        <f>E260+H260+K260+N260+T260+Q260</f>
        <v>36970.6</v>
      </c>
      <c r="Y260" s="59"/>
      <c r="Z260" s="59"/>
      <c r="AA260" s="59"/>
      <c r="AB260" s="59"/>
      <c r="AC260" s="59"/>
      <c r="AD260" s="59"/>
      <c r="AE260" s="59"/>
      <c r="AF260" s="59"/>
      <c r="AG260" s="59"/>
      <c r="AH260" s="59"/>
      <c r="AI260" s="59"/>
      <c r="AJ260" s="59"/>
      <c r="AK260" s="59"/>
      <c r="AL260" s="59"/>
    </row>
    <row r="261" spans="1:38" s="8" customFormat="1" ht="30" customHeight="1" thickBot="1" x14ac:dyDescent="0.25">
      <c r="A261" s="188" t="str">
        <f>'Orçamento Sintético'!A260</f>
        <v>24.1</v>
      </c>
      <c r="B261" s="181"/>
      <c r="C261" s="182" t="str">
        <f>'Orçamento Sintético'!C260</f>
        <v>PONTOS DE ILUMINAÇÃO</v>
      </c>
      <c r="D261" s="189">
        <f>SUM(D262:D263)</f>
        <v>4969.9799999999996</v>
      </c>
      <c r="E261" s="333">
        <f>SUM(E262:G262)*$D$262+SUM(E263:G263)*$D$263</f>
        <v>0</v>
      </c>
      <c r="F261" s="334"/>
      <c r="G261" s="123">
        <f>E261/$D$261</f>
        <v>0</v>
      </c>
      <c r="H261" s="337">
        <f>SUM(H262:J262)*$D$262+SUM(H263:J263)*$D$263</f>
        <v>0</v>
      </c>
      <c r="I261" s="334"/>
      <c r="J261" s="123">
        <f>H261/$D$261</f>
        <v>0</v>
      </c>
      <c r="K261" s="338">
        <f>SUM(K262:M262)*$D$262+SUM(K263:M263)*$D$263</f>
        <v>918.05399999999997</v>
      </c>
      <c r="L261" s="339"/>
      <c r="M261" s="287">
        <f>K261/$D$261</f>
        <v>0.18471985802759772</v>
      </c>
      <c r="N261" s="338">
        <f>SUM(N262:P262)*$D$262+SUM(N263:P263)*$D$263</f>
        <v>4051.9259999999995</v>
      </c>
      <c r="O261" s="339"/>
      <c r="P261" s="287">
        <f>N261/$D$261</f>
        <v>0.81528014197240228</v>
      </c>
      <c r="Q261" s="338">
        <f>SUM(Q262:S262)*$D$262+SUM(Q263:S263)*$D$263</f>
        <v>0</v>
      </c>
      <c r="R261" s="339"/>
      <c r="S261" s="287">
        <f>Q261/$D$261</f>
        <v>0</v>
      </c>
      <c r="T261" s="338">
        <f>SUM(T262:V262)*$D$262+SUM(T263:V263)*$D$263</f>
        <v>0</v>
      </c>
      <c r="U261" s="339"/>
      <c r="V261" s="287">
        <f>T261/$D$261</f>
        <v>0</v>
      </c>
      <c r="W261" s="59"/>
      <c r="X261" s="152"/>
      <c r="Y261" s="59"/>
      <c r="Z261" s="59"/>
      <c r="AA261" s="59"/>
      <c r="AB261" s="59"/>
      <c r="AC261" s="59"/>
      <c r="AD261" s="59"/>
      <c r="AE261" s="59"/>
      <c r="AF261" s="59"/>
      <c r="AG261" s="59"/>
      <c r="AH261" s="59"/>
      <c r="AI261" s="59"/>
      <c r="AJ261" s="59"/>
      <c r="AK261" s="59"/>
      <c r="AL261" s="59"/>
    </row>
    <row r="262" spans="1:38" s="6" customFormat="1" ht="60" customHeight="1" x14ac:dyDescent="0.2">
      <c r="A262" s="185" t="str">
        <f>'Orçamento Sintético'!A261</f>
        <v>24.1.1</v>
      </c>
      <c r="B262" s="179" t="str">
        <f>'Orçamento Sintético'!B261</f>
        <v>TRE - 0104</v>
      </c>
      <c r="C262" s="180" t="str">
        <f>'Orçamento Sintético'!C261</f>
        <v xml:space="preserve">PONTO DE ILUMINAÇÃO ELÉTRICA, CIRCUÍTO 2.5mm², SOBRE FORRO, INCLUINDO ELETRODUTO CORRUGADO AMARELO 3/4", CABOS, CAIXAS, CONEXÕES E ACESSÓRIOS DE FIXAÇÃO </v>
      </c>
      <c r="D262" s="187">
        <f>'Orçamento Sintético'!G261</f>
        <v>3060.18</v>
      </c>
      <c r="E262" s="268"/>
      <c r="F262" s="265"/>
      <c r="G262" s="266"/>
      <c r="H262" s="268"/>
      <c r="I262" s="265"/>
      <c r="J262" s="266"/>
      <c r="K262" s="268"/>
      <c r="L262" s="265"/>
      <c r="M262" s="274">
        <v>0.3</v>
      </c>
      <c r="N262" s="264">
        <v>0.3</v>
      </c>
      <c r="O262" s="275">
        <v>0.4</v>
      </c>
      <c r="P262" s="266"/>
      <c r="Q262" s="268"/>
      <c r="R262" s="265"/>
      <c r="S262" s="266"/>
      <c r="T262" s="268"/>
      <c r="U262" s="265"/>
      <c r="V262" s="266"/>
      <c r="W262" s="59"/>
      <c r="X262" s="59"/>
      <c r="Y262" s="59"/>
      <c r="Z262" s="59"/>
      <c r="AA262" s="59"/>
      <c r="AB262" s="59"/>
      <c r="AC262" s="59"/>
      <c r="AD262" s="59"/>
      <c r="AE262" s="59"/>
      <c r="AF262" s="59"/>
      <c r="AG262" s="59"/>
      <c r="AH262" s="59"/>
      <c r="AI262" s="59"/>
      <c r="AJ262" s="59"/>
      <c r="AK262" s="59"/>
      <c r="AL262" s="59"/>
    </row>
    <row r="263" spans="1:38" s="6" customFormat="1" ht="60" customHeight="1" thickBot="1" x14ac:dyDescent="0.25">
      <c r="A263" s="185" t="str">
        <f>'Orçamento Sintético'!A262</f>
        <v>24.1.2</v>
      </c>
      <c r="B263" s="179" t="str">
        <f>'Orçamento Sintético'!B262</f>
        <v>TRE - 0139</v>
      </c>
      <c r="C263" s="180" t="str">
        <f>'Orçamento Sintético'!C262</f>
        <v xml:space="preserve">PONTO DE ILUMINAÇÃO ELÉTRICA, CIRCUÍTO 2.5MM², EM PAREDE OU LAJE (ELETRODUTO FLEXÍVEL CORRUGADO AMARELO ¾”, CABOS, CONEXÕES E ACESSÓRIOS DE FIXAÇÃO) </v>
      </c>
      <c r="D263" s="187">
        <f>'Orçamento Sintético'!G262</f>
        <v>1909.8</v>
      </c>
      <c r="E263" s="268"/>
      <c r="F263" s="265"/>
      <c r="G263" s="266"/>
      <c r="H263" s="268"/>
      <c r="I263" s="265"/>
      <c r="J263" s="266"/>
      <c r="K263" s="268"/>
      <c r="L263" s="265"/>
      <c r="M263" s="266"/>
      <c r="N263" s="268"/>
      <c r="O263" s="275">
        <v>1</v>
      </c>
      <c r="P263" s="266"/>
      <c r="Q263" s="268"/>
      <c r="R263" s="265"/>
      <c r="S263" s="266"/>
      <c r="T263" s="268"/>
      <c r="U263" s="265"/>
      <c r="V263" s="266"/>
      <c r="W263" s="59"/>
      <c r="X263" s="59"/>
      <c r="Y263" s="59"/>
      <c r="Z263" s="59"/>
      <c r="AA263" s="59"/>
      <c r="AB263" s="59"/>
      <c r="AC263" s="59"/>
      <c r="AD263" s="59"/>
      <c r="AE263" s="59"/>
      <c r="AF263" s="59"/>
      <c r="AG263" s="59"/>
      <c r="AH263" s="59"/>
      <c r="AI263" s="59"/>
      <c r="AJ263" s="59"/>
      <c r="AK263" s="59"/>
      <c r="AL263" s="59"/>
    </row>
    <row r="264" spans="1:38" s="8" customFormat="1" ht="30" customHeight="1" thickBot="1" x14ac:dyDescent="0.25">
      <c r="A264" s="188" t="str">
        <f>'Orçamento Sintético'!A263</f>
        <v>24.2</v>
      </c>
      <c r="B264" s="181"/>
      <c r="C264" s="182" t="str">
        <f>'Orçamento Sintético'!C263</f>
        <v>PONTOS DE INTERRUPTOR</v>
      </c>
      <c r="D264" s="189">
        <f>SUM(D265:D267)</f>
        <v>1631.65</v>
      </c>
      <c r="E264" s="333">
        <f>SUM(E265:G265)*$D$265+SUM(E266:G266)*$D$266+SUM(E267:G267)*$D$267</f>
        <v>0</v>
      </c>
      <c r="F264" s="334"/>
      <c r="G264" s="123">
        <f>E264/$D$264</f>
        <v>0</v>
      </c>
      <c r="H264" s="337">
        <f>SUM(H265:J265)*$D$265+SUM(H266:J266)*$D$266+SUM(H267:J267)*$D$267</f>
        <v>0</v>
      </c>
      <c r="I264" s="334"/>
      <c r="J264" s="123">
        <f>H264/$D$264</f>
        <v>0</v>
      </c>
      <c r="K264" s="337">
        <f>SUM(K265:M265)*$D$265+SUM(K266:M266)*$D$266+SUM(K267:M267)*$D$267</f>
        <v>0</v>
      </c>
      <c r="L264" s="334"/>
      <c r="M264" s="123">
        <f>K264/$D$264</f>
        <v>0</v>
      </c>
      <c r="N264" s="338">
        <f>SUM(N265:P265)*$D$265+SUM(N266:P266)*$D$266+SUM(N267:P267)*$D$267</f>
        <v>946.9</v>
      </c>
      <c r="O264" s="339"/>
      <c r="P264" s="287">
        <f>N264/$D$264</f>
        <v>0.58033279195905985</v>
      </c>
      <c r="Q264" s="338">
        <f>SUM(Q265:S265)*$D$265+SUM(Q266:S266)*$D$266+SUM(Q267:S267)*$D$267</f>
        <v>684.75</v>
      </c>
      <c r="R264" s="339"/>
      <c r="S264" s="287">
        <f>Q264/$D$264</f>
        <v>0.41966720804094015</v>
      </c>
      <c r="T264" s="337">
        <f>SUM(T265:V265)*$D$265+SUM(T266:V266)*$D$266+SUM(T267:V267)*$D$267</f>
        <v>0</v>
      </c>
      <c r="U264" s="334"/>
      <c r="V264" s="123">
        <f>T264/$D$264</f>
        <v>0</v>
      </c>
      <c r="W264" s="59"/>
      <c r="X264" s="152"/>
      <c r="Y264" s="59"/>
      <c r="Z264" s="59"/>
      <c r="AA264" s="59"/>
      <c r="AB264" s="59"/>
      <c r="AC264" s="59"/>
      <c r="AD264" s="59"/>
      <c r="AE264" s="59"/>
      <c r="AF264" s="59"/>
      <c r="AG264" s="59"/>
      <c r="AH264" s="59"/>
      <c r="AI264" s="59"/>
      <c r="AJ264" s="59"/>
      <c r="AK264" s="59"/>
      <c r="AL264" s="59"/>
    </row>
    <row r="265" spans="1:38" s="6" customFormat="1" ht="60" customHeight="1" x14ac:dyDescent="0.2">
      <c r="A265" s="185" t="str">
        <f>'Orçamento Sintético'!A264</f>
        <v>24.2.1</v>
      </c>
      <c r="B265" s="179" t="str">
        <f>'Orçamento Sintético'!B264</f>
        <v>TRE - 0165</v>
      </c>
      <c r="C265" s="180" t="str">
        <f>'Orçamento Sintético'!C264</f>
        <v>PONTO DE INTERRUPTOR INDIVIDUAL SIMPLES EM PAREDE, CIRCUÍTO 2.50MM², INCLUINDO INTERRUPTOR INDIVIDUAL, CAIXA, ELETRODUTO PVC FLEXÍVEL CORRUGADO ¾", CABOS, RASGO, QUEBRA E CHUMBAMENTO</v>
      </c>
      <c r="D265" s="187">
        <f>'Orçamento Sintético'!G264</f>
        <v>1141.25</v>
      </c>
      <c r="E265" s="268"/>
      <c r="F265" s="265"/>
      <c r="G265" s="266"/>
      <c r="H265" s="268"/>
      <c r="I265" s="265"/>
      <c r="J265" s="266"/>
      <c r="K265" s="268"/>
      <c r="L265" s="265"/>
      <c r="M265" s="266"/>
      <c r="N265" s="268"/>
      <c r="O265" s="275">
        <v>0.2</v>
      </c>
      <c r="P265" s="274">
        <v>0.2</v>
      </c>
      <c r="Q265" s="264">
        <v>0.6</v>
      </c>
      <c r="R265" s="265"/>
      <c r="S265" s="266"/>
      <c r="T265" s="268"/>
      <c r="U265" s="265"/>
      <c r="V265" s="266"/>
      <c r="W265" s="59"/>
      <c r="X265" s="59"/>
      <c r="Y265" s="59"/>
      <c r="Z265" s="59"/>
      <c r="AA265" s="59"/>
      <c r="AB265" s="59"/>
      <c r="AC265" s="59"/>
      <c r="AD265" s="59"/>
      <c r="AE265" s="59"/>
      <c r="AF265" s="59"/>
      <c r="AG265" s="59"/>
      <c r="AH265" s="59"/>
      <c r="AI265" s="59"/>
      <c r="AJ265" s="59"/>
      <c r="AK265" s="59"/>
      <c r="AL265" s="59"/>
    </row>
    <row r="266" spans="1:38" s="6" customFormat="1" ht="60" customHeight="1" x14ac:dyDescent="0.2">
      <c r="A266" s="185" t="str">
        <f>'Orçamento Sintético'!A265</f>
        <v>24.2.2</v>
      </c>
      <c r="B266" s="179" t="str">
        <f>'Orçamento Sintético'!B265</f>
        <v>TRE - 0219</v>
      </c>
      <c r="C266" s="180" t="str">
        <f>'Orçamento Sintético'!C265</f>
        <v xml:space="preserve">PONTO DE INTERRUPTOR DUPLO SIMPLES EM PAREDE, CIRCUÍTO 2.50MM², INCLUINDO INTERRUPTOR DUPLO, CAIXA, ELETRODUTO PVC FLEXÍVEL CORRUGADO ¾", CABOS, RASGO, QUEBRA E CHUMBAMENTO </v>
      </c>
      <c r="D266" s="187">
        <f>'Orçamento Sintético'!G265</f>
        <v>251.36</v>
      </c>
      <c r="E266" s="268"/>
      <c r="F266" s="265"/>
      <c r="G266" s="266"/>
      <c r="H266" s="268"/>
      <c r="I266" s="265"/>
      <c r="J266" s="266"/>
      <c r="K266" s="268"/>
      <c r="L266" s="265"/>
      <c r="M266" s="266"/>
      <c r="N266" s="268"/>
      <c r="O266" s="265"/>
      <c r="P266" s="274">
        <v>1</v>
      </c>
      <c r="Q266" s="268"/>
      <c r="R266" s="265"/>
      <c r="S266" s="266"/>
      <c r="T266" s="268"/>
      <c r="U266" s="265"/>
      <c r="V266" s="266"/>
      <c r="W266" s="59"/>
      <c r="X266" s="59"/>
      <c r="Y266" s="59"/>
      <c r="Z266" s="59"/>
      <c r="AA266" s="59"/>
      <c r="AB266" s="59"/>
      <c r="AC266" s="59"/>
      <c r="AD266" s="59"/>
      <c r="AE266" s="59"/>
      <c r="AF266" s="59"/>
      <c r="AG266" s="59"/>
      <c r="AH266" s="59"/>
      <c r="AI266" s="59"/>
      <c r="AJ266" s="59"/>
      <c r="AK266" s="59"/>
      <c r="AL266" s="59"/>
    </row>
    <row r="267" spans="1:38" s="55" customFormat="1" ht="60" customHeight="1" thickBot="1" x14ac:dyDescent="0.25">
      <c r="A267" s="185" t="str">
        <f>'Orçamento Sintético'!A266</f>
        <v>24.2.3</v>
      </c>
      <c r="B267" s="179" t="str">
        <f>'Orçamento Sintético'!B266</f>
        <v>TRE - 0276</v>
      </c>
      <c r="C267" s="180" t="str">
        <f>'Orçamento Sintético'!C266</f>
        <v xml:space="preserve">PONTO DE INTURRUPTOR INDIVIDUAL TREE-WAY EM PAREDE, CIRCUÍTO 2.50MM², INCLUINDO INTERRUPTOR PARALELO, ELETRODUTO CORRUGADO FLEXÍVEL EM PVC, CABOS, CAIXAS, RASGO, QUEBRA E CHUMBAMENTO </v>
      </c>
      <c r="D267" s="187">
        <f>'Orçamento Sintético'!G266</f>
        <v>239.04</v>
      </c>
      <c r="E267" s="268"/>
      <c r="F267" s="265"/>
      <c r="G267" s="266"/>
      <c r="H267" s="268"/>
      <c r="I267" s="265"/>
      <c r="J267" s="266"/>
      <c r="K267" s="268"/>
      <c r="L267" s="265"/>
      <c r="M267" s="266"/>
      <c r="N267" s="268"/>
      <c r="O267" s="265"/>
      <c r="P267" s="274">
        <v>1</v>
      </c>
      <c r="Q267" s="268"/>
      <c r="R267" s="265"/>
      <c r="S267" s="266"/>
      <c r="T267" s="268"/>
      <c r="U267" s="265"/>
      <c r="V267" s="266"/>
      <c r="W267" s="59"/>
      <c r="X267" s="59"/>
      <c r="Y267" s="59"/>
      <c r="Z267" s="59"/>
      <c r="AA267" s="59"/>
      <c r="AB267" s="59"/>
      <c r="AC267" s="59"/>
      <c r="AD267" s="59"/>
      <c r="AE267" s="59"/>
      <c r="AF267" s="59"/>
      <c r="AG267" s="59"/>
      <c r="AH267" s="59"/>
      <c r="AI267" s="59"/>
      <c r="AJ267" s="59"/>
      <c r="AK267" s="59"/>
      <c r="AL267" s="59"/>
    </row>
    <row r="268" spans="1:38" s="8" customFormat="1" ht="30" customHeight="1" thickBot="1" x14ac:dyDescent="0.25">
      <c r="A268" s="188" t="str">
        <f>'Orçamento Sintético'!A267</f>
        <v>24.3</v>
      </c>
      <c r="B268" s="181"/>
      <c r="C268" s="182" t="str">
        <f>'Orçamento Sintético'!C267</f>
        <v>PONTOS DE TOMADA MONOFÁSICA EM PAREDE</v>
      </c>
      <c r="D268" s="189">
        <f>SUM(D269:D273)</f>
        <v>7250.01</v>
      </c>
      <c r="E268" s="333">
        <f>SUM(E269:G269)*$D$269+SUM(E270:G270)*$D$270+SUM(E271:G271)*$D$271+SUM(E272:G272)*$D$272+SUM(E273:G273)*$D$273</f>
        <v>0</v>
      </c>
      <c r="F268" s="334"/>
      <c r="G268" s="123">
        <f>E268/$D$264</f>
        <v>0</v>
      </c>
      <c r="H268" s="333">
        <f t="shared" ref="H268" si="353">SUM(H269:J269)*$D$269+SUM(H270:J270)*$D$270+SUM(H271:J271)*$D$271+SUM(H272:J272)*$D$272+SUM(H273:J273)*$D$273</f>
        <v>0</v>
      </c>
      <c r="I268" s="334"/>
      <c r="J268" s="123">
        <f t="shared" ref="J268" si="354">H268/$D$264</f>
        <v>0</v>
      </c>
      <c r="K268" s="340">
        <f t="shared" ref="K268" si="355">SUM(K269:M269)*$D$269+SUM(K270:M270)*$D$270+SUM(K271:M271)*$D$271+SUM(K272:M272)*$D$272+SUM(K273:M273)*$D$273</f>
        <v>1734.672</v>
      </c>
      <c r="L268" s="339"/>
      <c r="M268" s="287">
        <f t="shared" ref="M268" si="356">K268/$D$264</f>
        <v>1.0631397664940396</v>
      </c>
      <c r="N268" s="340">
        <f t="shared" ref="N268" si="357">SUM(N269:P269)*$D$269+SUM(N270:P270)*$D$270+SUM(N271:P271)*$D$271+SUM(N272:P272)*$D$272+SUM(N273:P273)*$D$273</f>
        <v>5515.3379999999997</v>
      </c>
      <c r="O268" s="339"/>
      <c r="P268" s="287">
        <f t="shared" ref="P268" si="358">N268/$D$264</f>
        <v>3.3802212484295033</v>
      </c>
      <c r="Q268" s="333">
        <f t="shared" ref="Q268" si="359">SUM(Q269:S269)*$D$269+SUM(Q270:S270)*$D$270+SUM(Q271:S271)*$D$271+SUM(Q272:S272)*$D$272+SUM(Q273:S273)*$D$273</f>
        <v>0</v>
      </c>
      <c r="R268" s="334"/>
      <c r="S268" s="123">
        <f t="shared" ref="S268" si="360">Q268/$D$264</f>
        <v>0</v>
      </c>
      <c r="T268" s="333">
        <f t="shared" ref="T268" si="361">SUM(T269:V269)*$D$269+SUM(T270:V270)*$D$270+SUM(T271:V271)*$D$271+SUM(T272:V272)*$D$272+SUM(T273:V273)*$D$273</f>
        <v>0</v>
      </c>
      <c r="U268" s="334"/>
      <c r="V268" s="123">
        <f t="shared" ref="V268" si="362">T268/$D$264</f>
        <v>0</v>
      </c>
      <c r="W268" s="59"/>
      <c r="X268" s="152"/>
      <c r="Y268" s="59"/>
      <c r="Z268" s="59"/>
      <c r="AA268" s="59"/>
      <c r="AB268" s="59"/>
      <c r="AC268" s="59"/>
      <c r="AD268" s="59"/>
      <c r="AE268" s="59"/>
      <c r="AF268" s="59"/>
      <c r="AG268" s="59"/>
      <c r="AH268" s="59"/>
      <c r="AI268" s="59"/>
      <c r="AJ268" s="59"/>
      <c r="AK268" s="59"/>
      <c r="AL268" s="59"/>
    </row>
    <row r="269" spans="1:38" s="55" customFormat="1" ht="60" customHeight="1" x14ac:dyDescent="0.2">
      <c r="A269" s="185" t="str">
        <f>'Orçamento Sintético'!A268</f>
        <v>24.3.1</v>
      </c>
      <c r="B269" s="179" t="str">
        <f>'Orçamento Sintético'!B268</f>
        <v>TRE - 0225</v>
      </c>
      <c r="C269" s="180" t="str">
        <f>'Orçamento Sintético'!C268</f>
        <v>PONTO DE TOMADA BAIXA 10A, INDIVIDUAL, MONOFÁSICA, EM PAREDE, CIRCUÍTO 2.50MM², INCLUINDO TOMADA 10A/250V, CAIXA, ELETRODUTO FLEXÍVEL CORRUGADO ¾”, CABO, RASGO, QUEBRA E CHUMBAMENTO</v>
      </c>
      <c r="D269" s="187">
        <f>'Orçamento Sintético'!G268</f>
        <v>2071.1999999999998</v>
      </c>
      <c r="E269" s="268"/>
      <c r="F269" s="265"/>
      <c r="G269" s="266"/>
      <c r="H269" s="268"/>
      <c r="I269" s="265"/>
      <c r="J269" s="266"/>
      <c r="K269" s="268"/>
      <c r="L269" s="265"/>
      <c r="M269" s="274">
        <v>0.3</v>
      </c>
      <c r="N269" s="264">
        <v>0.7</v>
      </c>
      <c r="O269" s="265"/>
      <c r="P269" s="266"/>
      <c r="Q269" s="268"/>
      <c r="R269" s="265"/>
      <c r="S269" s="266"/>
      <c r="T269" s="268"/>
      <c r="U269" s="265"/>
      <c r="V269" s="266"/>
      <c r="W269" s="59"/>
      <c r="X269" s="59"/>
      <c r="Y269" s="59"/>
      <c r="Z269" s="59"/>
      <c r="AA269" s="59"/>
      <c r="AB269" s="59"/>
      <c r="AC269" s="59"/>
      <c r="AD269" s="59"/>
      <c r="AE269" s="59"/>
      <c r="AF269" s="59"/>
      <c r="AG269" s="59"/>
      <c r="AH269" s="59"/>
      <c r="AI269" s="59"/>
      <c r="AJ269" s="59"/>
      <c r="AK269" s="59"/>
      <c r="AL269" s="59"/>
    </row>
    <row r="270" spans="1:38" s="55" customFormat="1" ht="60" customHeight="1" x14ac:dyDescent="0.2">
      <c r="A270" s="185" t="str">
        <f>'Orçamento Sintético'!A269</f>
        <v>24.3.2</v>
      </c>
      <c r="B270" s="179" t="str">
        <f>'Orçamento Sintético'!B269</f>
        <v>TRE - 0224</v>
      </c>
      <c r="C270" s="180" t="str">
        <f>'Orçamento Sintético'!C269</f>
        <v xml:space="preserve">PONTO DE TOMADA BAIXA 10A, DUPLA, MONOFÁSICA, EM PAREDE, CIRCUÍTO 2.50MM², INCLUINDO TOMADA 10A/250V, CAIXA, ELETRODUTO FLEXÍVEL CORRUGADO ¾”, CABO, RASGO, QUEBRA E CHUMBAMENTO </v>
      </c>
      <c r="D270" s="187">
        <f>'Orçamento Sintético'!G269</f>
        <v>2235.52</v>
      </c>
      <c r="E270" s="268"/>
      <c r="F270" s="265"/>
      <c r="G270" s="266"/>
      <c r="H270" s="268"/>
      <c r="I270" s="265"/>
      <c r="J270" s="266"/>
      <c r="K270" s="268"/>
      <c r="L270" s="265"/>
      <c r="M270" s="274">
        <v>0.3</v>
      </c>
      <c r="N270" s="264">
        <v>0.7</v>
      </c>
      <c r="O270" s="265"/>
      <c r="P270" s="266"/>
      <c r="Q270" s="268"/>
      <c r="R270" s="265"/>
      <c r="S270" s="266"/>
      <c r="T270" s="268"/>
      <c r="U270" s="265"/>
      <c r="V270" s="266"/>
      <c r="W270" s="59"/>
      <c r="X270" s="59"/>
      <c r="Y270" s="59"/>
      <c r="Z270" s="59"/>
      <c r="AA270" s="59"/>
      <c r="AB270" s="59"/>
      <c r="AC270" s="59"/>
      <c r="AD270" s="59"/>
      <c r="AE270" s="59"/>
      <c r="AF270" s="59"/>
      <c r="AG270" s="59"/>
      <c r="AH270" s="59"/>
      <c r="AI270" s="59"/>
      <c r="AJ270" s="59"/>
      <c r="AK270" s="59"/>
      <c r="AL270" s="59"/>
    </row>
    <row r="271" spans="1:38" s="55" customFormat="1" ht="60" customHeight="1" x14ac:dyDescent="0.2">
      <c r="A271" s="185" t="str">
        <f>'Orçamento Sintético'!A270</f>
        <v>24.3.3</v>
      </c>
      <c r="B271" s="179" t="str">
        <f>'Orçamento Sintético'!B270</f>
        <v>TRE - 0230</v>
      </c>
      <c r="C271" s="180" t="str">
        <f>'Orçamento Sintético'!C270</f>
        <v>PONTO DE TOMADA MÉDIA 10A, INDIVIDUAL, MONOFÁSICA, EM PAREDE, CIRCUÍTO 2.50MM², INCLUINDO TOMADA 10A/250V, CAIXA, ELETRODUTO PVC FLEXÍVEL CORRUGADO ¾”, CABO, RASGO, QUEBRA E CHUMBAMENTO</v>
      </c>
      <c r="D271" s="187">
        <f>'Orçamento Sintético'!G270</f>
        <v>597.70000000000005</v>
      </c>
      <c r="E271" s="268"/>
      <c r="F271" s="265"/>
      <c r="G271" s="266"/>
      <c r="H271" s="268"/>
      <c r="I271" s="265"/>
      <c r="J271" s="266"/>
      <c r="K271" s="268"/>
      <c r="L271" s="265"/>
      <c r="M271" s="266"/>
      <c r="N271" s="264">
        <v>1</v>
      </c>
      <c r="O271" s="265"/>
      <c r="P271" s="266"/>
      <c r="Q271" s="268"/>
      <c r="R271" s="265"/>
      <c r="S271" s="266"/>
      <c r="T271" s="268"/>
      <c r="U271" s="265"/>
      <c r="V271" s="266"/>
      <c r="W271" s="59"/>
      <c r="X271" s="59"/>
      <c r="Y271" s="59"/>
      <c r="Z271" s="59"/>
      <c r="AA271" s="59"/>
      <c r="AB271" s="59"/>
      <c r="AC271" s="59"/>
      <c r="AD271" s="59"/>
      <c r="AE271" s="59"/>
      <c r="AF271" s="59"/>
      <c r="AG271" s="59"/>
      <c r="AH271" s="59"/>
      <c r="AI271" s="59"/>
      <c r="AJ271" s="59"/>
      <c r="AK271" s="59"/>
      <c r="AL271" s="59"/>
    </row>
    <row r="272" spans="1:38" s="55" customFormat="1" ht="60" customHeight="1" x14ac:dyDescent="0.2">
      <c r="A272" s="185" t="str">
        <f>'Orçamento Sintético'!A271</f>
        <v>24.3.4</v>
      </c>
      <c r="B272" s="179" t="str">
        <f>'Orçamento Sintético'!B271</f>
        <v>TRE - 0355</v>
      </c>
      <c r="C272" s="180" t="str">
        <f>'Orçamento Sintético'!C271</f>
        <v>PONTO DE TOMADA MÉDIA 20A, INDIVIDUAL, MONOFÁSICA, EM PAREDE, CIRCUÍTO 4.00MM², INCLUINDO TOMADA 10A/250V, CAIXA, ELETRODUTO PVC FLEXÍVEL CORRUGADO ¾”, CABO, RASGO, QUEBRA E CHUMBAMENTO</v>
      </c>
      <c r="D272" s="187">
        <f>'Orçamento Sintético'!G271</f>
        <v>132.31</v>
      </c>
      <c r="E272" s="268"/>
      <c r="F272" s="265"/>
      <c r="G272" s="266"/>
      <c r="H272" s="268"/>
      <c r="I272" s="265"/>
      <c r="J272" s="266"/>
      <c r="K272" s="268"/>
      <c r="L272" s="265"/>
      <c r="M272" s="266"/>
      <c r="N272" s="264">
        <v>1</v>
      </c>
      <c r="O272" s="265"/>
      <c r="P272" s="266"/>
      <c r="Q272" s="268"/>
      <c r="R272" s="265"/>
      <c r="S272" s="266"/>
      <c r="T272" s="268"/>
      <c r="U272" s="265"/>
      <c r="V272" s="266"/>
      <c r="W272" s="59"/>
      <c r="X272" s="59"/>
      <c r="Y272" s="59"/>
      <c r="Z272" s="59"/>
      <c r="AA272" s="59"/>
      <c r="AB272" s="59"/>
      <c r="AC272" s="59"/>
      <c r="AD272" s="59"/>
      <c r="AE272" s="59"/>
      <c r="AF272" s="59"/>
      <c r="AG272" s="59"/>
      <c r="AH272" s="59"/>
      <c r="AI272" s="59"/>
      <c r="AJ272" s="59"/>
      <c r="AK272" s="59"/>
      <c r="AL272" s="59"/>
    </row>
    <row r="273" spans="1:38" s="55" customFormat="1" ht="60" customHeight="1" thickBot="1" x14ac:dyDescent="0.25">
      <c r="A273" s="185" t="str">
        <f>'Orçamento Sintético'!A272</f>
        <v>24.3.5</v>
      </c>
      <c r="B273" s="179" t="str">
        <f>'Orçamento Sintético'!B272</f>
        <v>TRE - 0356</v>
      </c>
      <c r="C273" s="180" t="str">
        <f>'Orçamento Sintético'!C272</f>
        <v>PONTO DE TOMADA ALTA 10A, INDIVIDUAL, MONOFÁSICA, EM PAREDE, CIRCUÍTO 2.50MM², INCLUINDO TOMADA 10A/250V, CAIXA, ELETRODUTO PVC FLEXÍVEL CORRUGADO ¾”, CABO, RASGO, QUEBRA E CHUMBAMENTO</v>
      </c>
      <c r="D273" s="187">
        <f>'Orçamento Sintético'!G272</f>
        <v>2213.2800000000002</v>
      </c>
      <c r="E273" s="268"/>
      <c r="F273" s="265"/>
      <c r="G273" s="266"/>
      <c r="H273" s="268"/>
      <c r="I273" s="265"/>
      <c r="J273" s="266"/>
      <c r="K273" s="268"/>
      <c r="L273" s="265"/>
      <c r="M273" s="274">
        <v>0.2</v>
      </c>
      <c r="N273" s="264">
        <v>0.8</v>
      </c>
      <c r="O273" s="265"/>
      <c r="P273" s="266"/>
      <c r="Q273" s="268"/>
      <c r="R273" s="265"/>
      <c r="S273" s="266"/>
      <c r="T273" s="268"/>
      <c r="U273" s="265"/>
      <c r="V273" s="266"/>
      <c r="W273" s="59"/>
      <c r="X273" s="59"/>
      <c r="Y273" s="59"/>
      <c r="Z273" s="59"/>
      <c r="AA273" s="59"/>
      <c r="AB273" s="59"/>
      <c r="AC273" s="59"/>
      <c r="AD273" s="59"/>
      <c r="AE273" s="59"/>
      <c r="AF273" s="59"/>
      <c r="AG273" s="59"/>
      <c r="AH273" s="59"/>
      <c r="AI273" s="59"/>
      <c r="AJ273" s="59"/>
      <c r="AK273" s="59"/>
      <c r="AL273" s="59"/>
    </row>
    <row r="274" spans="1:38" s="8" customFormat="1" ht="30" customHeight="1" thickBot="1" x14ac:dyDescent="0.25">
      <c r="A274" s="188" t="str">
        <f>'Orçamento Sintético'!A273</f>
        <v>24.4</v>
      </c>
      <c r="B274" s="181"/>
      <c r="C274" s="182" t="str">
        <f>'Orçamento Sintético'!C273</f>
        <v>PONTOS DE TOMADA BIFÁSICA EM PAREDE</v>
      </c>
      <c r="D274" s="189">
        <f>SUM(D275:D276)</f>
        <v>1552.5</v>
      </c>
      <c r="E274" s="333">
        <f>SUM(E275:G275)*$D$275+SUM(E276:G276)*$D$276</f>
        <v>0</v>
      </c>
      <c r="F274" s="334"/>
      <c r="G274" s="123">
        <f>E274/$D$274</f>
        <v>0</v>
      </c>
      <c r="H274" s="333">
        <f t="shared" ref="H274" si="363">SUM(H275:J275)*$D$275+SUM(H276:J276)*$D$276</f>
        <v>0</v>
      </c>
      <c r="I274" s="334"/>
      <c r="J274" s="123">
        <f t="shared" ref="J274" si="364">H274/$D$274</f>
        <v>0</v>
      </c>
      <c r="K274" s="340">
        <f t="shared" ref="K274" si="365">SUM(K275:M275)*$D$275+SUM(K276:M276)*$D$276</f>
        <v>465.75</v>
      </c>
      <c r="L274" s="339"/>
      <c r="M274" s="287">
        <f t="shared" ref="M274" si="366">K274/$D$274</f>
        <v>0.3</v>
      </c>
      <c r="N274" s="340">
        <f t="shared" ref="N274" si="367">SUM(N275:P275)*$D$275+SUM(N276:P276)*$D$276</f>
        <v>1086.75</v>
      </c>
      <c r="O274" s="339"/>
      <c r="P274" s="287">
        <f t="shared" ref="P274" si="368">N274/$D$274</f>
        <v>0.7</v>
      </c>
      <c r="Q274" s="333">
        <f t="shared" ref="Q274" si="369">SUM(Q275:S275)*$D$275+SUM(Q276:S276)*$D$276</f>
        <v>0</v>
      </c>
      <c r="R274" s="334"/>
      <c r="S274" s="123">
        <f t="shared" ref="S274" si="370">Q274/$D$274</f>
        <v>0</v>
      </c>
      <c r="T274" s="333">
        <f t="shared" ref="T274" si="371">SUM(T275:V275)*$D$275+SUM(T276:V276)*$D$276</f>
        <v>0</v>
      </c>
      <c r="U274" s="334"/>
      <c r="V274" s="123">
        <f t="shared" ref="V274" si="372">T274/$D$274</f>
        <v>0</v>
      </c>
      <c r="W274" s="59"/>
      <c r="X274" s="152"/>
      <c r="Y274" s="59"/>
      <c r="Z274" s="59"/>
      <c r="AA274" s="59"/>
      <c r="AB274" s="59"/>
      <c r="AC274" s="59"/>
      <c r="AD274" s="59"/>
      <c r="AE274" s="59"/>
      <c r="AF274" s="59"/>
      <c r="AG274" s="59"/>
      <c r="AH274" s="59"/>
      <c r="AI274" s="59"/>
      <c r="AJ274" s="59"/>
      <c r="AK274" s="59"/>
      <c r="AL274" s="59"/>
    </row>
    <row r="275" spans="1:38" s="6" customFormat="1" ht="60" customHeight="1" x14ac:dyDescent="0.2">
      <c r="A275" s="185" t="str">
        <f>'Orçamento Sintético'!A274</f>
        <v>24.4.1</v>
      </c>
      <c r="B275" s="179" t="str">
        <f>'Orçamento Sintético'!B274</f>
        <v>TRE - 0278</v>
      </c>
      <c r="C275" s="180" t="str">
        <f>'Orçamento Sintético'!C274</f>
        <v xml:space="preserve">PONTO DE TOMADA ALTA 20A, INDIVIDUAL, BIFÁSICA, EM PAREDE, CIRCUÍTO 4.00MM², INCLUINDO TOMADA 20A/250V, CAIXA, ELETRODUTO FLEXÍVEL CORRUGADO ¾”, CABO, RASGO, QUEBRA E CHUMBAMENTO </v>
      </c>
      <c r="D275" s="187">
        <f>'Orçamento Sintético'!G274</f>
        <v>820.8</v>
      </c>
      <c r="E275" s="268"/>
      <c r="F275" s="265"/>
      <c r="G275" s="266"/>
      <c r="H275" s="268"/>
      <c r="I275" s="265"/>
      <c r="J275" s="266"/>
      <c r="K275" s="268"/>
      <c r="L275" s="265"/>
      <c r="M275" s="274">
        <v>0.3</v>
      </c>
      <c r="N275" s="264">
        <v>0.7</v>
      </c>
      <c r="O275" s="265"/>
      <c r="P275" s="266"/>
      <c r="Q275" s="268"/>
      <c r="R275" s="265"/>
      <c r="S275" s="266"/>
      <c r="T275" s="268"/>
      <c r="U275" s="265"/>
      <c r="V275" s="266"/>
      <c r="W275" s="59"/>
      <c r="X275" s="59"/>
      <c r="Y275" s="59"/>
      <c r="Z275" s="59"/>
      <c r="AA275" s="59"/>
      <c r="AB275" s="59"/>
      <c r="AC275" s="59"/>
      <c r="AD275" s="59"/>
      <c r="AE275" s="59"/>
      <c r="AF275" s="59"/>
      <c r="AG275" s="59"/>
      <c r="AH275" s="59"/>
      <c r="AI275" s="59"/>
      <c r="AJ275" s="59"/>
      <c r="AK275" s="59"/>
      <c r="AL275" s="59"/>
    </row>
    <row r="276" spans="1:38" s="6" customFormat="1" ht="60" customHeight="1" thickBot="1" x14ac:dyDescent="0.25">
      <c r="A276" s="185" t="str">
        <f>'Orçamento Sintético'!A275</f>
        <v>24.4.2</v>
      </c>
      <c r="B276" s="179" t="str">
        <f>'Orçamento Sintético'!B275</f>
        <v>TRE - 0335</v>
      </c>
      <c r="C276" s="180" t="str">
        <f>'Orçamento Sintético'!C275</f>
        <v xml:space="preserve">PONTO DE TOMADA ALTA 20A, INDIVIDUAL, BIFÁSICA, EM PAREDE, CIRCUÍTO 6.00MM², INCLUINDO TOMADA 20A/250V, CAIXA, ELETRODUTO FLEXÍVEL CORRUGADO ¾”, CABO, RASGO, QUEBRA E CHUMBAMENTO </v>
      </c>
      <c r="D276" s="187">
        <f>'Orçamento Sintético'!G275</f>
        <v>731.7</v>
      </c>
      <c r="E276" s="268"/>
      <c r="F276" s="265"/>
      <c r="G276" s="266"/>
      <c r="H276" s="268"/>
      <c r="I276" s="265"/>
      <c r="J276" s="266"/>
      <c r="K276" s="268"/>
      <c r="L276" s="265"/>
      <c r="M276" s="274">
        <v>0.3</v>
      </c>
      <c r="N276" s="264">
        <v>0.7</v>
      </c>
      <c r="O276" s="265"/>
      <c r="P276" s="266"/>
      <c r="Q276" s="268"/>
      <c r="R276" s="265"/>
      <c r="S276" s="266"/>
      <c r="T276" s="268"/>
      <c r="U276" s="265"/>
      <c r="V276" s="266"/>
      <c r="W276" s="59"/>
      <c r="X276" s="59"/>
      <c r="Y276" s="59"/>
      <c r="Z276" s="59"/>
      <c r="AA276" s="59"/>
      <c r="AB276" s="59"/>
      <c r="AC276" s="59"/>
      <c r="AD276" s="59"/>
      <c r="AE276" s="59"/>
      <c r="AF276" s="59"/>
      <c r="AG276" s="59"/>
      <c r="AH276" s="59"/>
      <c r="AI276" s="59"/>
      <c r="AJ276" s="59"/>
      <c r="AK276" s="59"/>
      <c r="AL276" s="59"/>
    </row>
    <row r="277" spans="1:38" s="8" customFormat="1" ht="30" customHeight="1" thickBot="1" x14ac:dyDescent="0.25">
      <c r="A277" s="188" t="str">
        <f>'Orçamento Sintético'!A276</f>
        <v>24.5</v>
      </c>
      <c r="B277" s="181"/>
      <c r="C277" s="182" t="str">
        <f>'Orçamento Sintético'!C276</f>
        <v>PONTOS DE TOMADA DE PISO</v>
      </c>
      <c r="D277" s="189">
        <f>D278</f>
        <v>506.16</v>
      </c>
      <c r="E277" s="333">
        <f>SUM(E278:G278)*$D$278</f>
        <v>0</v>
      </c>
      <c r="F277" s="334"/>
      <c r="G277" s="123">
        <f>E277/$D$277</f>
        <v>0</v>
      </c>
      <c r="H277" s="337">
        <f>SUM(H278:J278)*$D$278</f>
        <v>0</v>
      </c>
      <c r="I277" s="334"/>
      <c r="J277" s="123">
        <f>H277/$D$277</f>
        <v>0</v>
      </c>
      <c r="K277" s="337">
        <f>SUM(K278:M278)*$D$278</f>
        <v>0</v>
      </c>
      <c r="L277" s="334"/>
      <c r="M277" s="123">
        <f>K277/$D$277</f>
        <v>0</v>
      </c>
      <c r="N277" s="338">
        <f>SUM(N278:P278)*$D$278</f>
        <v>506.16</v>
      </c>
      <c r="O277" s="339"/>
      <c r="P277" s="287">
        <f>N277/$D$277</f>
        <v>1</v>
      </c>
      <c r="Q277" s="337">
        <f>SUM(Q278:S278)*$D$278</f>
        <v>0</v>
      </c>
      <c r="R277" s="334"/>
      <c r="S277" s="123">
        <f>Q277/$D$277</f>
        <v>0</v>
      </c>
      <c r="T277" s="337">
        <f>SUM(T278:V278)*$D$278</f>
        <v>0</v>
      </c>
      <c r="U277" s="334"/>
      <c r="V277" s="123">
        <f>T277/$D$277</f>
        <v>0</v>
      </c>
      <c r="W277" s="59"/>
      <c r="X277" s="152"/>
      <c r="Y277" s="59"/>
      <c r="Z277" s="59"/>
      <c r="AA277" s="59"/>
      <c r="AB277" s="59"/>
      <c r="AC277" s="59"/>
      <c r="AD277" s="59"/>
      <c r="AE277" s="59"/>
      <c r="AF277" s="59"/>
      <c r="AG277" s="59"/>
      <c r="AH277" s="59"/>
      <c r="AI277" s="59"/>
      <c r="AJ277" s="59"/>
      <c r="AK277" s="59"/>
      <c r="AL277" s="59"/>
    </row>
    <row r="278" spans="1:38" s="6" customFormat="1" ht="69.95" customHeight="1" thickBot="1" x14ac:dyDescent="0.25">
      <c r="A278" s="185" t="str">
        <f>'Orçamento Sintético'!A277</f>
        <v>24.5.1</v>
      </c>
      <c r="B278" s="179" t="str">
        <f>'Orçamento Sintético'!B277</f>
        <v>TRE - 0157</v>
      </c>
      <c r="C278" s="180" t="str">
        <f>'Orçamento Sintético'!C277</f>
        <v xml:space="preserve">PONTO DE TOMADA DUPLA 10A, MONOFÁSICA, EM PISO, CIRCUÍTO 4.00MM², INCLUINDO CAIXA DE TOMADA DE EMBUTIR COM TAMPA METÁLICA INOX, ELETRODUTO PVC RÍGIDO ¾”, CABOS, CAIXAS, CONEXÕES, RASGO, QUEBRA E CHUMBAMENTO </v>
      </c>
      <c r="D278" s="187">
        <f>'Orçamento Sintético'!G277</f>
        <v>506.16</v>
      </c>
      <c r="E278" s="273"/>
      <c r="F278" s="270"/>
      <c r="G278" s="271"/>
      <c r="H278" s="272"/>
      <c r="I278" s="270"/>
      <c r="J278" s="271"/>
      <c r="K278" s="272"/>
      <c r="L278" s="270"/>
      <c r="M278" s="271"/>
      <c r="N278" s="289">
        <v>1</v>
      </c>
      <c r="O278" s="270"/>
      <c r="P278" s="271"/>
      <c r="Q278" s="272"/>
      <c r="R278" s="270"/>
      <c r="S278" s="271"/>
      <c r="T278" s="272"/>
      <c r="U278" s="270"/>
      <c r="V278" s="271"/>
      <c r="W278" s="59"/>
      <c r="X278" s="59"/>
      <c r="Y278" s="59"/>
      <c r="Z278" s="59"/>
      <c r="AA278" s="59"/>
      <c r="AB278" s="59"/>
      <c r="AC278" s="59"/>
      <c r="AD278" s="59"/>
      <c r="AE278" s="59"/>
      <c r="AF278" s="59"/>
      <c r="AG278" s="59"/>
      <c r="AH278" s="59"/>
      <c r="AI278" s="59"/>
      <c r="AJ278" s="59"/>
      <c r="AK278" s="59"/>
      <c r="AL278" s="59"/>
    </row>
    <row r="279" spans="1:38" s="8" customFormat="1" ht="30" customHeight="1" thickBot="1" x14ac:dyDescent="0.25">
      <c r="A279" s="188" t="str">
        <f>'Orçamento Sintético'!A278</f>
        <v>24.6</v>
      </c>
      <c r="B279" s="181"/>
      <c r="C279" s="182" t="str">
        <f>'Orçamento Sintético'!C278</f>
        <v>LUMINÁRIAS</v>
      </c>
      <c r="D279" s="189">
        <f>SUM(D280:D285)</f>
        <v>5466.6799999999994</v>
      </c>
      <c r="E279" s="333">
        <f>SUM(E280:G280)*$D$280+SUM(E281:G281)*$D$281+SUM(E282:G282)*$D$282+SUM(E283:G283)*$D$283+SUM(E284:G284)*$D$284+SUM(E285:G285)*$D$285</f>
        <v>0</v>
      </c>
      <c r="F279" s="334"/>
      <c r="G279" s="123">
        <f>E279/$D$279</f>
        <v>0</v>
      </c>
      <c r="H279" s="333">
        <f>SUM(H280:J280)*$D$280+SUM(H281:J281)*$D$281+SUM(H282:J282)*$D$282+SUM(H283:J283)*$D$283+SUM(H284:J284)*$D$284+SUM(H285:J285)*$D$285</f>
        <v>0</v>
      </c>
      <c r="I279" s="334"/>
      <c r="J279" s="123">
        <f t="shared" ref="J279" si="373">H279/$D$279</f>
        <v>0</v>
      </c>
      <c r="K279" s="333">
        <f t="shared" ref="K279" si="374">SUM(K280:M280)*$D$280+SUM(K281:M281)*$D$281+SUM(K282:M282)*$D$282+SUM(K283:M283)*$D$283+SUM(K284:M284)*$D$284+SUM(K285:M285)*$D$285</f>
        <v>0</v>
      </c>
      <c r="L279" s="334"/>
      <c r="M279" s="123">
        <f t="shared" ref="M279" si="375">K279/$D$279</f>
        <v>0</v>
      </c>
      <c r="N279" s="333">
        <f t="shared" ref="N279" si="376">SUM(N280:P280)*$D$280+SUM(N281:P281)*$D$281+SUM(N282:P282)*$D$282+SUM(N283:P283)*$D$283+SUM(N284:P284)*$D$284+SUM(N285:P285)*$D$285</f>
        <v>0</v>
      </c>
      <c r="O279" s="334"/>
      <c r="P279" s="123">
        <f t="shared" ref="P279" si="377">N279/$D$279</f>
        <v>0</v>
      </c>
      <c r="Q279" s="340">
        <f t="shared" ref="Q279" si="378">SUM(Q280:S280)*$D$280+SUM(Q281:S281)*$D$281+SUM(Q282:S282)*$D$282+SUM(Q283:S283)*$D$283+SUM(Q284:S284)*$D$284+SUM(Q285:S285)*$D$285</f>
        <v>5466.6799999999994</v>
      </c>
      <c r="R279" s="339"/>
      <c r="S279" s="287">
        <f t="shared" ref="S279" si="379">Q279/$D$279</f>
        <v>1</v>
      </c>
      <c r="T279" s="333">
        <f t="shared" ref="T279" si="380">SUM(T280:V280)*$D$280+SUM(T281:V281)*$D$281+SUM(T282:V282)*$D$282+SUM(T283:V283)*$D$283+SUM(T284:V284)*$D$284+SUM(T285:V285)*$D$285</f>
        <v>0</v>
      </c>
      <c r="U279" s="334"/>
      <c r="V279" s="123">
        <f t="shared" ref="V279" si="381">T279/$D$279</f>
        <v>0</v>
      </c>
      <c r="W279" s="59"/>
      <c r="X279" s="152"/>
      <c r="Y279" s="59"/>
      <c r="Z279" s="59"/>
      <c r="AA279" s="59"/>
      <c r="AB279" s="59"/>
      <c r="AC279" s="59"/>
      <c r="AD279" s="59"/>
      <c r="AE279" s="59"/>
      <c r="AF279" s="59"/>
      <c r="AG279" s="59"/>
      <c r="AH279" s="59"/>
      <c r="AI279" s="59"/>
      <c r="AJ279" s="59"/>
      <c r="AK279" s="59"/>
      <c r="AL279" s="59"/>
    </row>
    <row r="280" spans="1:38" s="6" customFormat="1" ht="39.950000000000003" customHeight="1" x14ac:dyDescent="0.2">
      <c r="A280" s="185" t="str">
        <f>'Orçamento Sintético'!A279</f>
        <v>24.6.1</v>
      </c>
      <c r="B280" s="179" t="str">
        <f>'Orçamento Sintético'!B279</f>
        <v>TRE - 0163</v>
      </c>
      <c r="C280" s="180" t="str">
        <f>'Orçamento Sintético'!C279</f>
        <v>LUMINÁRIA QUADRADA PAINEL LED DE EMBUTIR 24 A 26W, LUZ BRANCA (FRIA) - FORNECIMENTO E INSTALAÇÃO</v>
      </c>
      <c r="D280" s="191">
        <f>'Orçamento Sintético'!G279</f>
        <v>2132.52</v>
      </c>
      <c r="E280" s="268"/>
      <c r="F280" s="265"/>
      <c r="G280" s="266"/>
      <c r="H280" s="268"/>
      <c r="I280" s="265"/>
      <c r="J280" s="266"/>
      <c r="K280" s="268"/>
      <c r="L280" s="265"/>
      <c r="M280" s="266"/>
      <c r="N280" s="268"/>
      <c r="O280" s="265"/>
      <c r="P280" s="266"/>
      <c r="Q280" s="268"/>
      <c r="R280" s="265"/>
      <c r="S280" s="274">
        <v>1</v>
      </c>
      <c r="T280" s="268"/>
      <c r="U280" s="265"/>
      <c r="V280" s="266"/>
      <c r="W280" s="59"/>
      <c r="X280" s="59"/>
      <c r="Y280" s="59"/>
      <c r="Z280" s="59"/>
      <c r="AA280" s="59"/>
      <c r="AB280" s="59"/>
      <c r="AC280" s="59"/>
      <c r="AD280" s="59"/>
      <c r="AE280" s="59"/>
      <c r="AF280" s="59"/>
      <c r="AG280" s="59"/>
      <c r="AH280" s="59"/>
      <c r="AI280" s="59"/>
      <c r="AJ280" s="59"/>
      <c r="AK280" s="59"/>
      <c r="AL280" s="59"/>
    </row>
    <row r="281" spans="1:38" s="6" customFormat="1" ht="39.950000000000003" customHeight="1" x14ac:dyDescent="0.2">
      <c r="A281" s="185" t="str">
        <f>'Orçamento Sintético'!A280</f>
        <v>24.6.2</v>
      </c>
      <c r="B281" s="179" t="str">
        <f>'Orçamento Sintético'!B280</f>
        <v>TRE - 0279</v>
      </c>
      <c r="C281" s="180" t="str">
        <f>'Orçamento Sintético'!C280</f>
        <v>LUMINÁRIA QUADRADA PAINEL LED DE SOBREPOR 24 A 26W, LUZ BRANCA (FRIA) - FORNECIMENTO E INSTALAÇÃO</v>
      </c>
      <c r="D281" s="187">
        <f>'Orçamento Sintético'!G280</f>
        <v>99.06</v>
      </c>
      <c r="E281" s="268"/>
      <c r="F281" s="265"/>
      <c r="G281" s="266"/>
      <c r="H281" s="268"/>
      <c r="I281" s="265"/>
      <c r="J281" s="266"/>
      <c r="K281" s="268"/>
      <c r="L281" s="265"/>
      <c r="M281" s="266"/>
      <c r="N281" s="268"/>
      <c r="O281" s="265"/>
      <c r="P281" s="266"/>
      <c r="Q281" s="268"/>
      <c r="R281" s="265"/>
      <c r="S281" s="274">
        <v>1</v>
      </c>
      <c r="T281" s="268"/>
      <c r="U281" s="265"/>
      <c r="V281" s="266"/>
      <c r="W281" s="59"/>
      <c r="X281" s="59"/>
      <c r="Y281" s="59"/>
      <c r="Z281" s="59"/>
      <c r="AA281" s="59"/>
      <c r="AB281" s="59"/>
      <c r="AC281" s="59"/>
      <c r="AD281" s="59"/>
      <c r="AE281" s="59"/>
      <c r="AF281" s="59"/>
      <c r="AG281" s="59"/>
      <c r="AH281" s="59"/>
      <c r="AI281" s="59"/>
      <c r="AJ281" s="59"/>
      <c r="AK281" s="59"/>
      <c r="AL281" s="59"/>
    </row>
    <row r="282" spans="1:38" s="70" customFormat="1" ht="39.950000000000003" customHeight="1" x14ac:dyDescent="0.2">
      <c r="A282" s="185" t="str">
        <f>'Orçamento Sintético'!A281</f>
        <v>24.6.3</v>
      </c>
      <c r="B282" s="179" t="str">
        <f>'Orçamento Sintético'!B281</f>
        <v>TRE - 0280</v>
      </c>
      <c r="C282" s="180" t="str">
        <f>'Orçamento Sintético'!C281</f>
        <v>LUMINÁRIA DE LED PARA ILUMINAÇÃO PÚBLICA, DE 98W ATÉ 137W, COM FOTOCÉLULA, FIXADA EM PAREDE COM BRAÇO METÁLICO GALVANIZADO</v>
      </c>
      <c r="D282" s="187">
        <f>'Orçamento Sintético'!G281</f>
        <v>1369.3</v>
      </c>
      <c r="E282" s="268"/>
      <c r="F282" s="265"/>
      <c r="G282" s="266"/>
      <c r="H282" s="268"/>
      <c r="I282" s="265"/>
      <c r="J282" s="266"/>
      <c r="K282" s="268"/>
      <c r="L282" s="265"/>
      <c r="M282" s="266"/>
      <c r="N282" s="268"/>
      <c r="O282" s="265"/>
      <c r="P282" s="266"/>
      <c r="Q282" s="268"/>
      <c r="R282" s="265"/>
      <c r="S282" s="274">
        <v>1</v>
      </c>
      <c r="T282" s="268"/>
      <c r="U282" s="265"/>
      <c r="V282" s="266"/>
      <c r="W282" s="59"/>
      <c r="X282" s="59"/>
      <c r="Y282" s="59"/>
      <c r="Z282" s="59"/>
      <c r="AA282" s="59"/>
      <c r="AB282" s="59"/>
      <c r="AC282" s="59"/>
      <c r="AD282" s="59"/>
      <c r="AE282" s="59"/>
      <c r="AF282" s="59"/>
      <c r="AG282" s="59"/>
      <c r="AH282" s="59"/>
      <c r="AI282" s="59"/>
      <c r="AJ282" s="59"/>
      <c r="AK282" s="59"/>
      <c r="AL282" s="59"/>
    </row>
    <row r="283" spans="1:38" s="70" customFormat="1" ht="39.950000000000003" customHeight="1" x14ac:dyDescent="0.2">
      <c r="A283" s="185" t="str">
        <f>'Orçamento Sintético'!A282</f>
        <v>24.6.4</v>
      </c>
      <c r="B283" s="179" t="str">
        <f>'Orçamento Sintético'!B282</f>
        <v>TRE - 0336</v>
      </c>
      <c r="C283" s="180" t="str">
        <f>'Orçamento Sintético'!C282</f>
        <v>LUMINÁRIA TIPO PLAFON EM PLÁSTICO BASE E-27, DE SOBREPOR, COM 1 LÂMPADA BULBO LED DE 60W</v>
      </c>
      <c r="D283" s="187">
        <f>'Orçamento Sintético'!G282</f>
        <v>1495.44</v>
      </c>
      <c r="E283" s="268"/>
      <c r="F283" s="265"/>
      <c r="G283" s="266"/>
      <c r="H283" s="268"/>
      <c r="I283" s="265"/>
      <c r="J283" s="266"/>
      <c r="K283" s="268"/>
      <c r="L283" s="265"/>
      <c r="M283" s="266"/>
      <c r="N283" s="268"/>
      <c r="O283" s="265"/>
      <c r="P283" s="266"/>
      <c r="Q283" s="268"/>
      <c r="R283" s="265"/>
      <c r="S283" s="274">
        <v>1</v>
      </c>
      <c r="T283" s="268"/>
      <c r="U283" s="265"/>
      <c r="V283" s="266"/>
      <c r="W283" s="59"/>
      <c r="X283" s="59"/>
      <c r="Y283" s="59"/>
      <c r="Z283" s="59"/>
      <c r="AA283" s="59"/>
      <c r="AB283" s="59"/>
      <c r="AC283" s="59"/>
      <c r="AD283" s="59"/>
      <c r="AE283" s="59"/>
      <c r="AF283" s="59"/>
      <c r="AG283" s="59"/>
      <c r="AH283" s="59"/>
      <c r="AI283" s="59"/>
      <c r="AJ283" s="59"/>
      <c r="AK283" s="59"/>
      <c r="AL283" s="59"/>
    </row>
    <row r="284" spans="1:38" s="86" customFormat="1" ht="39.950000000000003" customHeight="1" x14ac:dyDescent="0.2">
      <c r="A284" s="185" t="str">
        <f>'Orçamento Sintético'!A283</f>
        <v>24.6.5</v>
      </c>
      <c r="B284" s="179">
        <f>'Orçamento Sintético'!B283</f>
        <v>97599</v>
      </c>
      <c r="C284" s="180" t="str">
        <f>'Orçamento Sintético'!C283</f>
        <v>LUMINÁRIA DE EMERGÊNCIA - FORNECIMENTO E INSTALAÇÃO</v>
      </c>
      <c r="D284" s="191">
        <f>'Orçamento Sintético'!G283</f>
        <v>303.95999999999998</v>
      </c>
      <c r="E284" s="268"/>
      <c r="F284" s="265"/>
      <c r="G284" s="266"/>
      <c r="H284" s="268"/>
      <c r="I284" s="265"/>
      <c r="J284" s="266"/>
      <c r="K284" s="268"/>
      <c r="L284" s="265"/>
      <c r="M284" s="266"/>
      <c r="N284" s="268"/>
      <c r="O284" s="265"/>
      <c r="P284" s="266"/>
      <c r="Q284" s="268"/>
      <c r="R284" s="265"/>
      <c r="S284" s="274">
        <v>1</v>
      </c>
      <c r="T284" s="268"/>
      <c r="U284" s="265"/>
      <c r="V284" s="266"/>
      <c r="W284" s="59"/>
      <c r="X284" s="59"/>
      <c r="Y284" s="59"/>
      <c r="Z284" s="59"/>
      <c r="AA284" s="59"/>
      <c r="AB284" s="59"/>
      <c r="AC284" s="59"/>
      <c r="AD284" s="59"/>
      <c r="AE284" s="59"/>
      <c r="AF284" s="59"/>
      <c r="AG284" s="59"/>
      <c r="AH284" s="59"/>
      <c r="AI284" s="59"/>
      <c r="AJ284" s="59"/>
      <c r="AK284" s="59"/>
      <c r="AL284" s="59"/>
    </row>
    <row r="285" spans="1:38" s="86" customFormat="1" ht="39.950000000000003" customHeight="1" thickBot="1" x14ac:dyDescent="0.25">
      <c r="A285" s="185" t="str">
        <f>'Orçamento Sintético'!A284</f>
        <v>24.6.6</v>
      </c>
      <c r="B285" s="179">
        <f>'Orçamento Sintético'!B284</f>
        <v>83399</v>
      </c>
      <c r="C285" s="180" t="str">
        <f>'Orçamento Sintético'!C284</f>
        <v>RELÉ FOTOELÉTRICO PARA COMANDO DE ILUMINAÇÃO EXTERNA 127V/1000W - FORNECIMENTO E INSTALAÇÃO</v>
      </c>
      <c r="D285" s="191">
        <f>'Orçamento Sintético'!G284</f>
        <v>66.400000000000006</v>
      </c>
      <c r="E285" s="268"/>
      <c r="F285" s="265"/>
      <c r="G285" s="266"/>
      <c r="H285" s="268"/>
      <c r="I285" s="265"/>
      <c r="J285" s="266"/>
      <c r="K285" s="268"/>
      <c r="L285" s="265"/>
      <c r="M285" s="266"/>
      <c r="N285" s="268"/>
      <c r="O285" s="265"/>
      <c r="P285" s="266"/>
      <c r="Q285" s="268"/>
      <c r="R285" s="265"/>
      <c r="S285" s="274">
        <v>1</v>
      </c>
      <c r="T285" s="268"/>
      <c r="U285" s="265"/>
      <c r="V285" s="266"/>
      <c r="W285" s="59"/>
      <c r="X285" s="59"/>
      <c r="Y285" s="59"/>
      <c r="Z285" s="59"/>
      <c r="AA285" s="59"/>
      <c r="AB285" s="59"/>
      <c r="AC285" s="59"/>
      <c r="AD285" s="59"/>
      <c r="AE285" s="59"/>
      <c r="AF285" s="59"/>
      <c r="AG285" s="59"/>
      <c r="AH285" s="59"/>
      <c r="AI285" s="59"/>
      <c r="AJ285" s="59"/>
      <c r="AK285" s="59"/>
      <c r="AL285" s="59"/>
    </row>
    <row r="286" spans="1:38" s="8" customFormat="1" ht="30" customHeight="1" thickBot="1" x14ac:dyDescent="0.25">
      <c r="A286" s="188" t="str">
        <f>'Orçamento Sintético'!A285</f>
        <v>24.7</v>
      </c>
      <c r="B286" s="181"/>
      <c r="C286" s="182" t="str">
        <f>'Orçamento Sintético'!C285</f>
        <v>INFRAESTRUTURA PARA ANTENA V-SAT</v>
      </c>
      <c r="D286" s="189">
        <f>SUM(D287:D290)</f>
        <v>399.27000000000004</v>
      </c>
      <c r="E286" s="333">
        <f>SUM(E287:G287)*$D$287+SUM(E288:G288)*$D$288+SUM(E289:G289)*$D$289+SUM(E290:G290)*$D$290</f>
        <v>0</v>
      </c>
      <c r="F286" s="334"/>
      <c r="G286" s="123">
        <f>E286/$D$286</f>
        <v>0</v>
      </c>
      <c r="H286" s="337">
        <f t="shared" ref="H286" si="382">SUM(H287:J287)*$D$287+SUM(H288:J288)*$D$288+SUM(H289:J289)*$D$289+SUM(H290:J290)*$D$290</f>
        <v>0</v>
      </c>
      <c r="I286" s="334"/>
      <c r="J286" s="123">
        <f t="shared" ref="J286" si="383">H286/$D$286</f>
        <v>0</v>
      </c>
      <c r="K286" s="337">
        <f t="shared" ref="K286" si="384">SUM(K287:M287)*$D$287+SUM(K288:M288)*$D$288+SUM(K289:M289)*$D$289+SUM(K290:M290)*$D$290</f>
        <v>0</v>
      </c>
      <c r="L286" s="334"/>
      <c r="M286" s="123">
        <f t="shared" ref="M286" si="385">K286/$D$286</f>
        <v>0</v>
      </c>
      <c r="N286" s="338">
        <f t="shared" ref="N286" si="386">SUM(N287:P287)*$D$287+SUM(N288:P288)*$D$288+SUM(N289:P289)*$D$289+SUM(N290:P290)*$D$290</f>
        <v>399.27000000000004</v>
      </c>
      <c r="O286" s="339"/>
      <c r="P286" s="287">
        <f t="shared" ref="P286" si="387">N286/$D$286</f>
        <v>1</v>
      </c>
      <c r="Q286" s="337">
        <f t="shared" ref="Q286" si="388">SUM(Q287:S287)*$D$287+SUM(Q288:S288)*$D$288+SUM(Q289:S289)*$D$289+SUM(Q290:S290)*$D$290</f>
        <v>0</v>
      </c>
      <c r="R286" s="334"/>
      <c r="S286" s="123">
        <f t="shared" ref="S286" si="389">Q286/$D$286</f>
        <v>0</v>
      </c>
      <c r="T286" s="337">
        <f t="shared" ref="T286" si="390">SUM(T287:V287)*$D$287+SUM(T288:V288)*$D$288+SUM(T289:V289)*$D$289+SUM(T290:V290)*$D$290</f>
        <v>0</v>
      </c>
      <c r="U286" s="334"/>
      <c r="V286" s="123">
        <f t="shared" ref="V286" si="391">T286/$D$286</f>
        <v>0</v>
      </c>
      <c r="W286" s="59"/>
      <c r="X286" s="152"/>
      <c r="Y286" s="59"/>
      <c r="Z286" s="59"/>
      <c r="AA286" s="59"/>
      <c r="AB286" s="59"/>
      <c r="AC286" s="59"/>
      <c r="AD286" s="59"/>
      <c r="AE286" s="59"/>
      <c r="AF286" s="59"/>
      <c r="AG286" s="59"/>
      <c r="AH286" s="59"/>
      <c r="AI286" s="59"/>
      <c r="AJ286" s="59"/>
      <c r="AK286" s="59"/>
      <c r="AL286" s="59"/>
    </row>
    <row r="287" spans="1:38" s="70" customFormat="1" ht="39.950000000000003" customHeight="1" x14ac:dyDescent="0.2">
      <c r="A287" s="185" t="str">
        <f>'Orçamento Sintético'!A286</f>
        <v>24.7.1</v>
      </c>
      <c r="B287" s="179">
        <f>'Orçamento Sintético'!B286</f>
        <v>91865</v>
      </c>
      <c r="C287" s="180" t="str">
        <f>'Orçamento Sintético'!C286</f>
        <v>ELETRODUTO RÍGIDO ROSCÁVEL, PVC DN 40MM (1.1/4"), PARA CIRCUITOS TERMINAIS, INSTALADO EM FORRO - FORNECIMENTO E INSTALAÇÃO</v>
      </c>
      <c r="D287" s="187">
        <f>'Orçamento Sintético'!G286</f>
        <v>180.09</v>
      </c>
      <c r="E287" s="268"/>
      <c r="F287" s="265"/>
      <c r="G287" s="266"/>
      <c r="H287" s="268"/>
      <c r="I287" s="265"/>
      <c r="J287" s="266"/>
      <c r="K287" s="268"/>
      <c r="L287" s="265"/>
      <c r="M287" s="266"/>
      <c r="N287" s="268"/>
      <c r="O287" s="265"/>
      <c r="P287" s="274">
        <v>1</v>
      </c>
      <c r="Q287" s="268"/>
      <c r="R287" s="265"/>
      <c r="S287" s="266"/>
      <c r="T287" s="268"/>
      <c r="U287" s="265"/>
      <c r="V287" s="266"/>
      <c r="W287" s="59"/>
      <c r="X287" s="59"/>
      <c r="Y287" s="59"/>
      <c r="Z287" s="59"/>
      <c r="AA287" s="59"/>
      <c r="AB287" s="59"/>
      <c r="AC287" s="59"/>
      <c r="AD287" s="59"/>
      <c r="AE287" s="59"/>
      <c r="AF287" s="59"/>
      <c r="AG287" s="59"/>
      <c r="AH287" s="59"/>
      <c r="AI287" s="59"/>
      <c r="AJ287" s="59"/>
      <c r="AK287" s="59"/>
      <c r="AL287" s="59"/>
    </row>
    <row r="288" spans="1:38" s="70" customFormat="1" ht="39.950000000000003" customHeight="1" x14ac:dyDescent="0.2">
      <c r="A288" s="185" t="str">
        <f>'Orçamento Sintético'!A287</f>
        <v>24.7.2</v>
      </c>
      <c r="B288" s="179">
        <f>'Orçamento Sintético'!B287</f>
        <v>91896</v>
      </c>
      <c r="C288" s="180" t="str">
        <f>'Orçamento Sintético'!C287</f>
        <v>CURVA 90º PARA ELETRODUTO, PVC, ROSCÁVEL, DN 40MM (1.1/4"), PARA CIRCUITOS TERMINAIS, INSTALADA EM FORRO</v>
      </c>
      <c r="D288" s="187">
        <f>'Orçamento Sintético'!G287</f>
        <v>68.7</v>
      </c>
      <c r="E288" s="268"/>
      <c r="F288" s="265"/>
      <c r="G288" s="266"/>
      <c r="H288" s="268"/>
      <c r="I288" s="265"/>
      <c r="J288" s="266"/>
      <c r="K288" s="268"/>
      <c r="L288" s="265"/>
      <c r="M288" s="266"/>
      <c r="N288" s="268"/>
      <c r="O288" s="265"/>
      <c r="P288" s="274">
        <v>1</v>
      </c>
      <c r="Q288" s="268"/>
      <c r="R288" s="265"/>
      <c r="S288" s="266"/>
      <c r="T288" s="268"/>
      <c r="U288" s="265"/>
      <c r="V288" s="266"/>
      <c r="W288" s="59"/>
      <c r="X288" s="59"/>
      <c r="Y288" s="59"/>
      <c r="Z288" s="59"/>
      <c r="AA288" s="59"/>
      <c r="AB288" s="59"/>
      <c r="AC288" s="59"/>
      <c r="AD288" s="59"/>
      <c r="AE288" s="59"/>
      <c r="AF288" s="59"/>
      <c r="AG288" s="59"/>
      <c r="AH288" s="59"/>
      <c r="AI288" s="59"/>
      <c r="AJ288" s="59"/>
      <c r="AK288" s="59"/>
      <c r="AL288" s="59"/>
    </row>
    <row r="289" spans="1:38" s="70" customFormat="1" ht="39.950000000000003" customHeight="1" x14ac:dyDescent="0.2">
      <c r="A289" s="185" t="str">
        <f>'Orçamento Sintético'!A288</f>
        <v>24.7.3</v>
      </c>
      <c r="B289" s="179">
        <f>'Orçamento Sintético'!B288</f>
        <v>91877</v>
      </c>
      <c r="C289" s="180" t="str">
        <f>'Orçamento Sintético'!C288</f>
        <v>LUVA PARA ELETRODUTO, PVC, ROSCÁVEL, DN 40MM (1.1/4"), PARA CIRCUITOS TERMINAIS, INSTALADA EM FORRO - FORNECIMENTO E INSTALAÇÃO</v>
      </c>
      <c r="D289" s="187">
        <f>'Orçamento Sintético'!G288</f>
        <v>87.5</v>
      </c>
      <c r="E289" s="268"/>
      <c r="F289" s="265"/>
      <c r="G289" s="266"/>
      <c r="H289" s="268"/>
      <c r="I289" s="265"/>
      <c r="J289" s="266"/>
      <c r="K289" s="268"/>
      <c r="L289" s="265"/>
      <c r="M289" s="266"/>
      <c r="N289" s="268"/>
      <c r="O289" s="265"/>
      <c r="P289" s="274">
        <v>1</v>
      </c>
      <c r="Q289" s="268"/>
      <c r="R289" s="265"/>
      <c r="S289" s="266"/>
      <c r="T289" s="268"/>
      <c r="U289" s="265"/>
      <c r="V289" s="266"/>
      <c r="W289" s="59"/>
      <c r="X289" s="59"/>
      <c r="Y289" s="59"/>
      <c r="Z289" s="59"/>
      <c r="AA289" s="59"/>
      <c r="AB289" s="59"/>
      <c r="AC289" s="59"/>
      <c r="AD289" s="59"/>
      <c r="AE289" s="59"/>
      <c r="AF289" s="59"/>
      <c r="AG289" s="59"/>
      <c r="AH289" s="59"/>
      <c r="AI289" s="59"/>
      <c r="AJ289" s="59"/>
      <c r="AK289" s="59"/>
      <c r="AL289" s="59"/>
    </row>
    <row r="290" spans="1:38" s="70" customFormat="1" ht="39.950000000000003" customHeight="1" thickBot="1" x14ac:dyDescent="0.25">
      <c r="A290" s="185" t="str">
        <f>'Orçamento Sintético'!A289</f>
        <v>24.7.4</v>
      </c>
      <c r="B290" s="179">
        <f>'Orçamento Sintético'!B289</f>
        <v>91926</v>
      </c>
      <c r="C290" s="180" t="str">
        <f>'Orçamento Sintético'!C289</f>
        <v>CABO DE COBRE FLEXÍVEL ISOLADO, 2.50MM², ANTI-CHAMA 450/750V, PARA CIRCUITOS TERMINAIS - FORNECIMENTO E INSTALAÇÃO (CABO GUIA)</v>
      </c>
      <c r="D290" s="187">
        <f>'Orçamento Sintético'!G289</f>
        <v>62.98</v>
      </c>
      <c r="E290" s="268"/>
      <c r="F290" s="265"/>
      <c r="G290" s="266"/>
      <c r="H290" s="268"/>
      <c r="I290" s="265"/>
      <c r="J290" s="266"/>
      <c r="K290" s="268"/>
      <c r="L290" s="265"/>
      <c r="M290" s="266"/>
      <c r="N290" s="268"/>
      <c r="O290" s="265"/>
      <c r="P290" s="274">
        <v>1</v>
      </c>
      <c r="Q290" s="268"/>
      <c r="R290" s="265"/>
      <c r="S290" s="266"/>
      <c r="T290" s="268"/>
      <c r="U290" s="265"/>
      <c r="V290" s="266"/>
      <c r="W290" s="59"/>
      <c r="X290" s="59"/>
      <c r="Y290" s="59"/>
      <c r="Z290" s="59"/>
      <c r="AA290" s="59"/>
      <c r="AB290" s="59"/>
      <c r="AC290" s="59"/>
      <c r="AD290" s="59"/>
      <c r="AE290" s="59"/>
      <c r="AF290" s="59"/>
      <c r="AG290" s="59"/>
      <c r="AH290" s="59"/>
      <c r="AI290" s="59"/>
      <c r="AJ290" s="59"/>
      <c r="AK290" s="59"/>
      <c r="AL290" s="59"/>
    </row>
    <row r="291" spans="1:38" s="8" customFormat="1" ht="30" customHeight="1" thickBot="1" x14ac:dyDescent="0.25">
      <c r="A291" s="188" t="str">
        <f>'Orçamento Sintético'!A290</f>
        <v>24.8</v>
      </c>
      <c r="B291" s="181"/>
      <c r="C291" s="182" t="str">
        <f>'Orçamento Sintético'!C290</f>
        <v>INFRAESTRUTURA P/ ALIMENTAÇÃO E DISTRIBUIÇÃO ELÉTRICA</v>
      </c>
      <c r="D291" s="189">
        <f>SUM(D292:D296)</f>
        <v>2496.7600000000002</v>
      </c>
      <c r="E291" s="333">
        <f>SUM(E292:G292)*$D$292+SUM(E293:G293)*$D$293+SUM(E294:G294)*$D$294+SUM(E295:G295)*$D$295+SUM(E296:G296)*$D$296</f>
        <v>0</v>
      </c>
      <c r="F291" s="334"/>
      <c r="G291" s="123">
        <f>E291/$D$291</f>
        <v>0</v>
      </c>
      <c r="H291" s="337">
        <f>SUM(H292:J292)*$D$292+SUM(H293:J293)*$D$293+SUM(H294:J294)*$D$294+SUM(H295:J295)*$D$295+SUM(H296:J296)*$D$296</f>
        <v>0</v>
      </c>
      <c r="I291" s="334"/>
      <c r="J291" s="123">
        <f>H291/$D$291</f>
        <v>0</v>
      </c>
      <c r="K291" s="337">
        <f>SUM(K292:M292)*$D$292+SUM(K293:M293)*$D$293+SUM(K294:M294)*$D$294+SUM(K295:M295)*$D$295+SUM(K296:M296)*$D$296</f>
        <v>0</v>
      </c>
      <c r="L291" s="334"/>
      <c r="M291" s="123">
        <f>K291/$D$291</f>
        <v>0</v>
      </c>
      <c r="N291" s="337">
        <f>SUM(N292:P292)*$D$292+SUM(N293:P293)*$D$293+SUM(N294:P294)*$D$294+SUM(N295:P295)*$D$295+SUM(N296:P296)*$D$296</f>
        <v>0</v>
      </c>
      <c r="O291" s="334"/>
      <c r="P291" s="123">
        <f>N291/$D$291</f>
        <v>0</v>
      </c>
      <c r="Q291" s="338">
        <f>SUM(Q292:S292)*$D$292+SUM(Q293:S293)*$D$293+SUM(Q294:S294)*$D$294+SUM(Q295:S295)*$D$295+SUM(Q296:S296)*$D$296</f>
        <v>2496.7600000000002</v>
      </c>
      <c r="R291" s="339"/>
      <c r="S291" s="287">
        <f>Q291/$D$291</f>
        <v>1</v>
      </c>
      <c r="T291" s="337">
        <f>SUM(T292:V292)*$D$292+SUM(T293:V293)*$D$293+SUM(T294:V294)*$D$294+SUM(T295:V295)*$D$295+SUM(T296:V296)*$D$296</f>
        <v>0</v>
      </c>
      <c r="U291" s="334"/>
      <c r="V291" s="123">
        <f>T291/$D$291</f>
        <v>0</v>
      </c>
      <c r="W291" s="59"/>
      <c r="X291" s="59"/>
      <c r="Y291" s="59"/>
      <c r="Z291" s="59"/>
      <c r="AA291" s="59"/>
      <c r="AB291" s="59"/>
      <c r="AC291" s="59"/>
      <c r="AD291" s="59"/>
      <c r="AE291" s="59"/>
      <c r="AF291" s="59"/>
      <c r="AG291" s="59"/>
      <c r="AH291" s="59"/>
      <c r="AI291" s="59"/>
      <c r="AJ291" s="59"/>
      <c r="AK291" s="59"/>
      <c r="AL291" s="59"/>
    </row>
    <row r="292" spans="1:38" s="6" customFormat="1" ht="39.950000000000003" customHeight="1" x14ac:dyDescent="0.2">
      <c r="A292" s="185" t="str">
        <f>'Orçamento Sintético'!A291</f>
        <v>24.8.1</v>
      </c>
      <c r="B292" s="179" t="str">
        <f>'Orçamento Sintético'!B291</f>
        <v>TRE - 0088</v>
      </c>
      <c r="C292" s="180" t="str">
        <f>'Orçamento Sintético'!C291</f>
        <v>ELETROCALHA METÁLICA PERFURADA 150 x 100 x 300MM, SEM TAMPA, FIXADA EM LAJE - FORNECIMENTO E INSTALAÇÃO</v>
      </c>
      <c r="D292" s="187">
        <f>'Orçamento Sintético'!G291</f>
        <v>1694.4</v>
      </c>
      <c r="E292" s="268"/>
      <c r="F292" s="265"/>
      <c r="G292" s="266"/>
      <c r="H292" s="268"/>
      <c r="I292" s="265"/>
      <c r="J292" s="266"/>
      <c r="K292" s="268"/>
      <c r="L292" s="265"/>
      <c r="M292" s="266"/>
      <c r="N292" s="268"/>
      <c r="O292" s="265"/>
      <c r="P292" s="266"/>
      <c r="Q292" s="268"/>
      <c r="R292" s="265"/>
      <c r="S292" s="274">
        <v>1</v>
      </c>
      <c r="T292" s="268"/>
      <c r="U292" s="265"/>
      <c r="V292" s="266"/>
      <c r="W292" s="59"/>
      <c r="X292" s="59"/>
      <c r="Y292" s="59"/>
      <c r="Z292" s="59"/>
      <c r="AA292" s="59"/>
      <c r="AB292" s="59"/>
      <c r="AC292" s="59"/>
      <c r="AD292" s="59"/>
      <c r="AE292" s="59"/>
      <c r="AF292" s="59"/>
      <c r="AG292" s="59"/>
      <c r="AH292" s="59"/>
      <c r="AI292" s="59"/>
      <c r="AJ292" s="59"/>
      <c r="AK292" s="59"/>
      <c r="AL292" s="59"/>
    </row>
    <row r="293" spans="1:38" s="6" customFormat="1" ht="39.950000000000003" customHeight="1" x14ac:dyDescent="0.2">
      <c r="A293" s="185" t="str">
        <f>'Orçamento Sintético'!A292</f>
        <v>24.8.2</v>
      </c>
      <c r="B293" s="179" t="str">
        <f>'Orçamento Sintético'!B292</f>
        <v>TRE - 0283</v>
      </c>
      <c r="C293" s="180" t="str">
        <f>'Orçamento Sintético'!C292</f>
        <v>EMENDA INTERNA "U"  150 x 100MM PERFURADA PARA ELETROCALHA METÁLICA - FORNECIMENTO E INSTALAÇÃO</v>
      </c>
      <c r="D293" s="187">
        <f>'Orçamento Sintético'!G292</f>
        <v>286.60000000000002</v>
      </c>
      <c r="E293" s="268"/>
      <c r="F293" s="265"/>
      <c r="G293" s="266"/>
      <c r="H293" s="268"/>
      <c r="I293" s="265"/>
      <c r="J293" s="266"/>
      <c r="K293" s="268"/>
      <c r="L293" s="265"/>
      <c r="M293" s="266"/>
      <c r="N293" s="268"/>
      <c r="O293" s="265"/>
      <c r="P293" s="266"/>
      <c r="Q293" s="268"/>
      <c r="R293" s="265"/>
      <c r="S293" s="274">
        <v>1</v>
      </c>
      <c r="T293" s="268"/>
      <c r="U293" s="265"/>
      <c r="V293" s="266"/>
      <c r="W293" s="59"/>
      <c r="X293" s="59"/>
      <c r="Y293" s="59"/>
      <c r="Z293" s="59"/>
      <c r="AA293" s="59"/>
      <c r="AB293" s="59"/>
      <c r="AC293" s="59"/>
      <c r="AD293" s="59"/>
      <c r="AE293" s="59"/>
      <c r="AF293" s="59"/>
      <c r="AG293" s="59"/>
      <c r="AH293" s="59"/>
      <c r="AI293" s="59"/>
      <c r="AJ293" s="59"/>
      <c r="AK293" s="59"/>
      <c r="AL293" s="59"/>
    </row>
    <row r="294" spans="1:38" s="6" customFormat="1" ht="39.950000000000003" customHeight="1" x14ac:dyDescent="0.2">
      <c r="A294" s="185" t="str">
        <f>'Orçamento Sintético'!A293</f>
        <v>24.8.3</v>
      </c>
      <c r="B294" s="179" t="str">
        <f>'Orçamento Sintético'!B293</f>
        <v>TRE - 0346</v>
      </c>
      <c r="C294" s="180" t="str">
        <f>'Orçamento Sintético'!C293</f>
        <v>CRUZETA HORIZONTAL 90º 150 x 100MM PARA ELETROCALHA METÁLICA PERFURADA - FORNECIMENTO E INSTALAÇÃO</v>
      </c>
      <c r="D294" s="187">
        <f>'Orçamento Sintético'!G293</f>
        <v>118.26</v>
      </c>
      <c r="E294" s="268"/>
      <c r="F294" s="265"/>
      <c r="G294" s="266"/>
      <c r="H294" s="268"/>
      <c r="I294" s="265"/>
      <c r="J294" s="266"/>
      <c r="K294" s="268"/>
      <c r="L294" s="265"/>
      <c r="M294" s="266"/>
      <c r="N294" s="268"/>
      <c r="O294" s="265"/>
      <c r="P294" s="266"/>
      <c r="Q294" s="268"/>
      <c r="R294" s="265"/>
      <c r="S294" s="274">
        <v>1</v>
      </c>
      <c r="T294" s="268"/>
      <c r="U294" s="265"/>
      <c r="V294" s="266"/>
      <c r="W294" s="59"/>
      <c r="X294" s="59"/>
      <c r="Y294" s="59"/>
      <c r="Z294" s="59"/>
      <c r="AA294" s="59"/>
      <c r="AB294" s="59"/>
      <c r="AC294" s="59"/>
      <c r="AD294" s="59"/>
      <c r="AE294" s="59"/>
      <c r="AF294" s="59"/>
      <c r="AG294" s="59"/>
      <c r="AH294" s="59"/>
      <c r="AI294" s="59"/>
      <c r="AJ294" s="59"/>
      <c r="AK294" s="59"/>
      <c r="AL294" s="59"/>
    </row>
    <row r="295" spans="1:38" s="6" customFormat="1" ht="39.950000000000003" customHeight="1" x14ac:dyDescent="0.2">
      <c r="A295" s="185" t="str">
        <f>'Orçamento Sintético'!A294</f>
        <v>24.8.4</v>
      </c>
      <c r="B295" s="179" t="str">
        <f>'Orçamento Sintético'!B294</f>
        <v>TRE - 0347</v>
      </c>
      <c r="C295" s="180" t="str">
        <f>'Orçamento Sintético'!C294</f>
        <v>TÊ HORIZONTAL OU VERTICAL "U" 150 x 100MM PARA ELETROCALHA METÁLICA PERFURADA - FORNECIMENTO E INSTALAÇÃO</v>
      </c>
      <c r="D295" s="187">
        <f>'Orçamento Sintético'!G294</f>
        <v>365.52</v>
      </c>
      <c r="E295" s="268"/>
      <c r="F295" s="265"/>
      <c r="G295" s="266"/>
      <c r="H295" s="268"/>
      <c r="I295" s="265"/>
      <c r="J295" s="266"/>
      <c r="K295" s="268"/>
      <c r="L295" s="265"/>
      <c r="M295" s="266"/>
      <c r="N295" s="268"/>
      <c r="O295" s="265"/>
      <c r="P295" s="266"/>
      <c r="Q295" s="268"/>
      <c r="R295" s="265"/>
      <c r="S295" s="274">
        <v>1</v>
      </c>
      <c r="T295" s="268"/>
      <c r="U295" s="265"/>
      <c r="V295" s="266"/>
      <c r="W295" s="59"/>
      <c r="X295" s="59"/>
      <c r="Y295" s="59"/>
      <c r="Z295" s="59"/>
      <c r="AA295" s="59"/>
      <c r="AB295" s="59"/>
      <c r="AC295" s="59"/>
      <c r="AD295" s="59"/>
      <c r="AE295" s="59"/>
      <c r="AF295" s="59"/>
      <c r="AG295" s="59"/>
      <c r="AH295" s="59"/>
      <c r="AI295" s="59"/>
      <c r="AJ295" s="59"/>
      <c r="AK295" s="59"/>
      <c r="AL295" s="59"/>
    </row>
    <row r="296" spans="1:38" s="6" customFormat="1" ht="39.950000000000003" customHeight="1" thickBot="1" x14ac:dyDescent="0.25">
      <c r="A296" s="185" t="str">
        <f>'Orçamento Sintético'!A295</f>
        <v>24.8.5</v>
      </c>
      <c r="B296" s="179">
        <f>'Orçamento Sintético'!B295</f>
        <v>93008</v>
      </c>
      <c r="C296" s="180" t="str">
        <f>'Orçamento Sintético'!C295</f>
        <v xml:space="preserve">ELETRODUTO RÍGIDO ROSCÁVEL, PVC, DN 50MM (1.1/2")  - FORNECIMENTO E INSTALAÇÃO </v>
      </c>
      <c r="D296" s="187">
        <f>'Orçamento Sintético'!G295</f>
        <v>31.98</v>
      </c>
      <c r="E296" s="268"/>
      <c r="F296" s="265"/>
      <c r="G296" s="266"/>
      <c r="H296" s="268"/>
      <c r="I296" s="265"/>
      <c r="J296" s="266"/>
      <c r="K296" s="268"/>
      <c r="L296" s="265"/>
      <c r="M296" s="266"/>
      <c r="N296" s="268"/>
      <c r="O296" s="265"/>
      <c r="P296" s="266"/>
      <c r="Q296" s="268"/>
      <c r="R296" s="265"/>
      <c r="S296" s="274">
        <v>1</v>
      </c>
      <c r="T296" s="268"/>
      <c r="U296" s="265"/>
      <c r="V296" s="266"/>
      <c r="W296" s="59"/>
      <c r="X296" s="59"/>
      <c r="Y296" s="59"/>
      <c r="Z296" s="59"/>
      <c r="AA296" s="59"/>
      <c r="AB296" s="59"/>
      <c r="AC296" s="59"/>
      <c r="AD296" s="59"/>
      <c r="AE296" s="59"/>
      <c r="AF296" s="59"/>
      <c r="AG296" s="59"/>
      <c r="AH296" s="59"/>
      <c r="AI296" s="59"/>
      <c r="AJ296" s="59"/>
      <c r="AK296" s="59"/>
      <c r="AL296" s="59"/>
    </row>
    <row r="297" spans="1:38" s="8" customFormat="1" ht="30" customHeight="1" thickBot="1" x14ac:dyDescent="0.25">
      <c r="A297" s="188" t="str">
        <f>'Orçamento Sintético'!A296</f>
        <v>24.9</v>
      </c>
      <c r="B297" s="181"/>
      <c r="C297" s="182" t="str">
        <f>'Orçamento Sintético'!C296</f>
        <v>QUADRO DE DISTRIBUÍÇÃO E DISJUNTORES</v>
      </c>
      <c r="D297" s="189">
        <f>SUM(D298:D304)</f>
        <v>1581.6699999999998</v>
      </c>
      <c r="E297" s="333">
        <f>SUM(E298:G298)*$D$298+SUM(E299:G299)*$D$299+SUM(E300:G300)*$D$300+SUM(E301:G301)*$D$301+SUM(E302:G302)*$D$302+SUM(E303:G303)*$D$303+SUM(E304:G304)*$D$304</f>
        <v>0</v>
      </c>
      <c r="F297" s="334"/>
      <c r="G297" s="123">
        <f>E297/$D$297</f>
        <v>0</v>
      </c>
      <c r="H297" s="337">
        <f>SUM(H298:J298)*$D$298+SUM(H299:J299)*$D$299+SUM(H300:J300)*$D$300+SUM(H301:J301)*$D$301+SUM(H302:J302)*$D$302+SUM(H303:J303)*$D$303+SUM(H304:J304)*$D$304</f>
        <v>0</v>
      </c>
      <c r="I297" s="334"/>
      <c r="J297" s="123">
        <f>H297/$D$297</f>
        <v>0</v>
      </c>
      <c r="K297" s="337">
        <f>SUM(K298:M298)*$D$298+SUM(K299:M299)*$D$299+SUM(K300:M300)*$D$300+SUM(K301:M301)*$D$301+SUM(K302:M302)*$D$302+SUM(K303:M303)*$D$303+SUM(K304:M304)*$D$304</f>
        <v>0</v>
      </c>
      <c r="L297" s="334"/>
      <c r="M297" s="123">
        <f>K297/$D$297</f>
        <v>0</v>
      </c>
      <c r="N297" s="337">
        <f>SUM(N298:P298)*$D$298+SUM(N299:P299)*$D$299+SUM(N300:P300)*$D$300+SUM(N301:P301)*$D$301+SUM(N302:P302)*$D$302+SUM(N303:P303)*$D$303+SUM(N304:P304)*$D$304</f>
        <v>0</v>
      </c>
      <c r="O297" s="334"/>
      <c r="P297" s="123">
        <f>N297/$D$297</f>
        <v>0</v>
      </c>
      <c r="Q297" s="337">
        <f>SUM(Q298:S298)*$D$298+SUM(Q299:S299)*$D$299+SUM(Q300:S300)*$D$300+SUM(Q301:S301)*$D$301+SUM(Q302:S302)*$D$302+SUM(Q303:S303)*$D$303+SUM(Q304:S304)*$D$304</f>
        <v>0</v>
      </c>
      <c r="R297" s="334"/>
      <c r="S297" s="123">
        <f>Q297/$D$297</f>
        <v>0</v>
      </c>
      <c r="T297" s="338">
        <f>SUM(T298:V298)*$D$298+SUM(T299:V299)*$D$299+SUM(T300:V300)*$D$300+SUM(T301:V301)*$D$301+SUM(T302:V302)*$D$302+SUM(T303:V303)*$D$303+SUM(T304:V304)*$D$304</f>
        <v>1581.6699999999998</v>
      </c>
      <c r="U297" s="339"/>
      <c r="V297" s="287">
        <f>T297/$D$297</f>
        <v>1</v>
      </c>
      <c r="W297" s="59"/>
      <c r="X297" s="59"/>
      <c r="Y297" s="59"/>
      <c r="Z297" s="59"/>
      <c r="AA297" s="59"/>
      <c r="AB297" s="59"/>
      <c r="AC297" s="59"/>
      <c r="AD297" s="59"/>
      <c r="AE297" s="59"/>
      <c r="AF297" s="59"/>
      <c r="AG297" s="59"/>
      <c r="AH297" s="59"/>
      <c r="AI297" s="59"/>
      <c r="AJ297" s="59"/>
      <c r="AK297" s="59"/>
      <c r="AL297" s="59"/>
    </row>
    <row r="298" spans="1:38" s="6" customFormat="1" ht="60" customHeight="1" x14ac:dyDescent="0.2">
      <c r="A298" s="185" t="str">
        <f>'Orçamento Sintético'!A297</f>
        <v>24.9.1</v>
      </c>
      <c r="B298" s="179" t="str">
        <f>'Orçamento Sintético'!B297</f>
        <v>TRE - 0337</v>
      </c>
      <c r="C298" s="180" t="str">
        <f>'Orçamento Sintético'!C297</f>
        <v>QUADRO DE DISTRIBUIÇÃO DE ENERGIA DE EMBUTIR, EM CHAPA METÁLICA, PARA 36 DISJUNTORES MONOPOLARES DIN, COM KIT BARRAMENTO TRIFÁSICO E NEUTRO, 100A - FORNECIMENTO E INSTALAÇÃO</v>
      </c>
      <c r="D298" s="187">
        <f>'Orçamento Sintético'!G297</f>
        <v>496.91</v>
      </c>
      <c r="E298" s="268"/>
      <c r="F298" s="265"/>
      <c r="G298" s="266"/>
      <c r="H298" s="268"/>
      <c r="I298" s="265"/>
      <c r="J298" s="266"/>
      <c r="K298" s="268"/>
      <c r="L298" s="265"/>
      <c r="M298" s="266"/>
      <c r="N298" s="268"/>
      <c r="O298" s="265"/>
      <c r="P298" s="266"/>
      <c r="Q298" s="268"/>
      <c r="R298" s="265"/>
      <c r="S298" s="266"/>
      <c r="T298" s="264">
        <v>1</v>
      </c>
      <c r="U298" s="265"/>
      <c r="V298" s="266"/>
      <c r="W298" s="59"/>
      <c r="X298" s="59"/>
      <c r="Y298" s="59"/>
      <c r="Z298" s="59"/>
      <c r="AA298" s="59"/>
      <c r="AB298" s="59"/>
      <c r="AC298" s="59"/>
      <c r="AD298" s="59"/>
      <c r="AE298" s="59"/>
      <c r="AF298" s="59"/>
      <c r="AG298" s="59"/>
      <c r="AH298" s="59"/>
      <c r="AI298" s="59"/>
      <c r="AJ298" s="59"/>
      <c r="AK298" s="59"/>
      <c r="AL298" s="59"/>
    </row>
    <row r="299" spans="1:38" s="6" customFormat="1" ht="39.950000000000003" customHeight="1" x14ac:dyDescent="0.2">
      <c r="A299" s="185" t="str">
        <f>'Orçamento Sintético'!A298</f>
        <v>24.9.2</v>
      </c>
      <c r="B299" s="179" t="str">
        <f>'Orçamento Sintético'!B298</f>
        <v>TRE - 0133</v>
      </c>
      <c r="C299" s="180" t="str">
        <f>'Orçamento Sintético'!C298</f>
        <v xml:space="preserve">DISJUNTOR TRIPOLAR DIN, 100 OU 125A – FORNECIMENTO E INSTALAÇÃO </v>
      </c>
      <c r="D299" s="187">
        <f>'Orçamento Sintético'!G298</f>
        <v>310.89999999999998</v>
      </c>
      <c r="E299" s="268"/>
      <c r="F299" s="265"/>
      <c r="G299" s="266"/>
      <c r="H299" s="268"/>
      <c r="I299" s="265"/>
      <c r="J299" s="266"/>
      <c r="K299" s="268"/>
      <c r="L299" s="265"/>
      <c r="M299" s="266"/>
      <c r="N299" s="268"/>
      <c r="O299" s="265"/>
      <c r="P299" s="266"/>
      <c r="Q299" s="268"/>
      <c r="R299" s="265"/>
      <c r="S299" s="266"/>
      <c r="T299" s="264">
        <v>1</v>
      </c>
      <c r="U299" s="265"/>
      <c r="V299" s="266"/>
      <c r="W299" s="59"/>
      <c r="X299" s="59"/>
      <c r="Y299" s="59"/>
      <c r="Z299" s="59"/>
      <c r="AA299" s="59"/>
      <c r="AB299" s="59"/>
      <c r="AC299" s="59"/>
      <c r="AD299" s="59"/>
      <c r="AE299" s="59"/>
      <c r="AF299" s="59"/>
      <c r="AG299" s="59"/>
      <c r="AH299" s="59"/>
      <c r="AI299" s="59"/>
      <c r="AJ299" s="59"/>
      <c r="AK299" s="59"/>
      <c r="AL299" s="59"/>
    </row>
    <row r="300" spans="1:38" s="6" customFormat="1" ht="39.950000000000003" customHeight="1" x14ac:dyDescent="0.2">
      <c r="A300" s="185" t="str">
        <f>'Orçamento Sintético'!A299</f>
        <v>24.9.3</v>
      </c>
      <c r="B300" s="179">
        <f>'Orçamento Sintético'!B299</f>
        <v>93653</v>
      </c>
      <c r="C300" s="180" t="str">
        <f>'Orçamento Sintético'!C299</f>
        <v>DISJUNTOR MONOPOLAR TIPO DIN, CORRENTE NOMINAL 10A (CURVA B) - FORNECIMENTO E INSTALAÇÃO</v>
      </c>
      <c r="D300" s="187">
        <f>'Orçamento Sintético'!G299</f>
        <v>93.7</v>
      </c>
      <c r="E300" s="268"/>
      <c r="F300" s="265"/>
      <c r="G300" s="266"/>
      <c r="H300" s="268"/>
      <c r="I300" s="265"/>
      <c r="J300" s="266"/>
      <c r="K300" s="268"/>
      <c r="L300" s="265"/>
      <c r="M300" s="266"/>
      <c r="N300" s="268"/>
      <c r="O300" s="265"/>
      <c r="P300" s="266"/>
      <c r="Q300" s="268"/>
      <c r="R300" s="265"/>
      <c r="S300" s="266"/>
      <c r="T300" s="264">
        <v>1</v>
      </c>
      <c r="U300" s="265"/>
      <c r="V300" s="266"/>
      <c r="W300" s="59"/>
      <c r="X300" s="59"/>
      <c r="Y300" s="59"/>
      <c r="Z300" s="59"/>
      <c r="AA300" s="59"/>
      <c r="AB300" s="59"/>
      <c r="AC300" s="59"/>
      <c r="AD300" s="59"/>
      <c r="AE300" s="59"/>
      <c r="AF300" s="59"/>
      <c r="AG300" s="59"/>
      <c r="AH300" s="59"/>
      <c r="AI300" s="59"/>
      <c r="AJ300" s="59"/>
      <c r="AK300" s="59"/>
      <c r="AL300" s="59"/>
    </row>
    <row r="301" spans="1:38" s="6" customFormat="1" ht="39.950000000000003" customHeight="1" x14ac:dyDescent="0.2">
      <c r="A301" s="185" t="str">
        <f>'Orçamento Sintético'!A300</f>
        <v>24.9.4</v>
      </c>
      <c r="B301" s="179">
        <f>'Orçamento Sintético'!B300</f>
        <v>93654</v>
      </c>
      <c r="C301" s="180" t="str">
        <f>'Orçamento Sintético'!C300</f>
        <v>DISJUNTOR MONOPOLAR TIPO DIN, CORRENTE NOMINAL 16A (CURVA B) - FORNECIMENTO E INSTALAÇÃO</v>
      </c>
      <c r="D301" s="187">
        <f>'Orçamento Sintético'!G300</f>
        <v>59.28</v>
      </c>
      <c r="E301" s="268"/>
      <c r="F301" s="265"/>
      <c r="G301" s="266"/>
      <c r="H301" s="268"/>
      <c r="I301" s="265"/>
      <c r="J301" s="266"/>
      <c r="K301" s="268"/>
      <c r="L301" s="265"/>
      <c r="M301" s="266"/>
      <c r="N301" s="268"/>
      <c r="O301" s="265"/>
      <c r="P301" s="266"/>
      <c r="Q301" s="268"/>
      <c r="R301" s="265"/>
      <c r="S301" s="266"/>
      <c r="T301" s="264">
        <v>1</v>
      </c>
      <c r="U301" s="265"/>
      <c r="V301" s="266"/>
      <c r="W301" s="59"/>
      <c r="X301" s="59"/>
      <c r="Y301" s="59"/>
      <c r="Z301" s="59"/>
      <c r="AA301" s="59"/>
      <c r="AB301" s="59"/>
      <c r="AC301" s="59"/>
      <c r="AD301" s="59"/>
      <c r="AE301" s="59"/>
      <c r="AF301" s="59"/>
      <c r="AG301" s="59"/>
      <c r="AH301" s="59"/>
      <c r="AI301" s="59"/>
      <c r="AJ301" s="59"/>
      <c r="AK301" s="59"/>
      <c r="AL301" s="59"/>
    </row>
    <row r="302" spans="1:38" s="6" customFormat="1" ht="39.950000000000003" customHeight="1" x14ac:dyDescent="0.2">
      <c r="A302" s="185" t="str">
        <f>'Orçamento Sintético'!A301</f>
        <v>24.9.5</v>
      </c>
      <c r="B302" s="179">
        <f>'Orçamento Sintético'!B301</f>
        <v>93661</v>
      </c>
      <c r="C302" s="180" t="str">
        <f>'Orçamento Sintético'!C301</f>
        <v>DISJUNTOR BIPOLAR TIPO DIN, CORRENTE NOMINAL 16A (CURVA C) - FORNECIMENTO E INSTALAÇÃO</v>
      </c>
      <c r="D302" s="187">
        <f>'Orçamento Sintético'!G301</f>
        <v>192.48</v>
      </c>
      <c r="E302" s="268"/>
      <c r="F302" s="265"/>
      <c r="G302" s="266"/>
      <c r="H302" s="268"/>
      <c r="I302" s="265"/>
      <c r="J302" s="266"/>
      <c r="K302" s="268"/>
      <c r="L302" s="265"/>
      <c r="M302" s="266"/>
      <c r="N302" s="268"/>
      <c r="O302" s="265"/>
      <c r="P302" s="266"/>
      <c r="Q302" s="268"/>
      <c r="R302" s="265"/>
      <c r="S302" s="266"/>
      <c r="T302" s="264">
        <v>1</v>
      </c>
      <c r="U302" s="265"/>
      <c r="V302" s="266"/>
      <c r="W302" s="59"/>
      <c r="X302" s="59"/>
      <c r="Y302" s="59"/>
      <c r="Z302" s="59"/>
      <c r="AA302" s="59"/>
      <c r="AB302" s="59"/>
      <c r="AC302" s="59"/>
      <c r="AD302" s="59"/>
      <c r="AE302" s="59"/>
      <c r="AF302" s="59"/>
      <c r="AG302" s="59"/>
      <c r="AH302" s="59"/>
      <c r="AI302" s="59"/>
      <c r="AJ302" s="59"/>
      <c r="AK302" s="59"/>
      <c r="AL302" s="59"/>
    </row>
    <row r="303" spans="1:38" s="6" customFormat="1" ht="39.950000000000003" customHeight="1" x14ac:dyDescent="0.2">
      <c r="A303" s="185" t="str">
        <f>'Orçamento Sintético'!A302</f>
        <v>24.9.6</v>
      </c>
      <c r="B303" s="179">
        <f>'Orçamento Sintético'!B302</f>
        <v>93662</v>
      </c>
      <c r="C303" s="180" t="str">
        <f>'Orçamento Sintético'!C302</f>
        <v>DISJUNTOR BIPOLAR TIPO DIN, CORRENTE NOMINAL 20A (CURVA C) - FORNECIMENTO E INSTALAÇÃO</v>
      </c>
      <c r="D303" s="187">
        <f>'Orçamento Sintético'!G302</f>
        <v>149.58000000000001</v>
      </c>
      <c r="E303" s="268"/>
      <c r="F303" s="265"/>
      <c r="G303" s="266"/>
      <c r="H303" s="268"/>
      <c r="I303" s="265"/>
      <c r="J303" s="266"/>
      <c r="K303" s="268"/>
      <c r="L303" s="265"/>
      <c r="M303" s="266"/>
      <c r="N303" s="268"/>
      <c r="O303" s="265"/>
      <c r="P303" s="266"/>
      <c r="Q303" s="268"/>
      <c r="R303" s="265"/>
      <c r="S303" s="266"/>
      <c r="T303" s="264">
        <v>1</v>
      </c>
      <c r="U303" s="265"/>
      <c r="V303" s="266"/>
      <c r="W303" s="59"/>
      <c r="X303" s="59"/>
      <c r="Y303" s="59"/>
      <c r="Z303" s="59"/>
      <c r="AA303" s="59"/>
      <c r="AB303" s="59"/>
      <c r="AC303" s="59"/>
      <c r="AD303" s="59"/>
      <c r="AE303" s="59"/>
      <c r="AF303" s="59"/>
      <c r="AG303" s="59"/>
      <c r="AH303" s="59"/>
      <c r="AI303" s="59"/>
      <c r="AJ303" s="59"/>
      <c r="AK303" s="59"/>
      <c r="AL303" s="59"/>
    </row>
    <row r="304" spans="1:38" s="6" customFormat="1" ht="39.950000000000003" customHeight="1" thickBot="1" x14ac:dyDescent="0.25">
      <c r="A304" s="185" t="str">
        <f>'Orçamento Sintético'!A303</f>
        <v>24.9.7</v>
      </c>
      <c r="B304" s="179" t="str">
        <f>'Orçamento Sintético'!B303</f>
        <v>TRE - 0338</v>
      </c>
      <c r="C304" s="180" t="str">
        <f>'Orçamento Sintético'!C303</f>
        <v>DISPOSITIVO DE PROTEÇÃO CONTRA SURTO DE TENSÃO DPS 45KA – 175V (PARA-RAIO)</v>
      </c>
      <c r="D304" s="187">
        <f>'Orçamento Sintético'!G303</f>
        <v>278.82</v>
      </c>
      <c r="E304" s="268"/>
      <c r="F304" s="265"/>
      <c r="G304" s="266"/>
      <c r="H304" s="268"/>
      <c r="I304" s="265"/>
      <c r="J304" s="266"/>
      <c r="K304" s="268"/>
      <c r="L304" s="265"/>
      <c r="M304" s="266"/>
      <c r="N304" s="268"/>
      <c r="O304" s="265"/>
      <c r="P304" s="266"/>
      <c r="Q304" s="268"/>
      <c r="R304" s="265"/>
      <c r="S304" s="266"/>
      <c r="T304" s="264">
        <v>1</v>
      </c>
      <c r="U304" s="265"/>
      <c r="V304" s="266"/>
      <c r="W304" s="59"/>
      <c r="X304" s="59"/>
      <c r="Y304" s="59"/>
      <c r="Z304" s="59"/>
      <c r="AA304" s="59"/>
      <c r="AB304" s="59"/>
      <c r="AC304" s="59"/>
      <c r="AD304" s="59"/>
      <c r="AE304" s="59"/>
      <c r="AF304" s="59"/>
      <c r="AG304" s="59"/>
      <c r="AH304" s="59"/>
      <c r="AI304" s="59"/>
      <c r="AJ304" s="59"/>
      <c r="AK304" s="59"/>
      <c r="AL304" s="59"/>
    </row>
    <row r="305" spans="1:38" s="8" customFormat="1" ht="30" customHeight="1" thickBot="1" x14ac:dyDescent="0.25">
      <c r="A305" s="188" t="str">
        <f>'Orçamento Sintético'!A304</f>
        <v>24.10</v>
      </c>
      <c r="B305" s="181"/>
      <c r="C305" s="182" t="str">
        <f>'Orçamento Sintético'!C304</f>
        <v xml:space="preserve">MURETA PARA ENTRADA DE ENERGIA </v>
      </c>
      <c r="D305" s="189">
        <f>SUM(D306:D310)</f>
        <v>10343.48</v>
      </c>
      <c r="E305" s="333">
        <f>SUM(E306:G306)*$D$306+SUM(E307:G307)*$D$307+SUM(E308:G308)*$D$308+SUM(E309:G309)*$D$309+SUM(E310:G310)*$D$310</f>
        <v>0</v>
      </c>
      <c r="F305" s="334"/>
      <c r="G305" s="123">
        <f>E305/$D$305</f>
        <v>0</v>
      </c>
      <c r="H305" s="337">
        <f>SUM(H306:J306)*$D$306+SUM(H307:J307)*$D$307+SUM(H308:J308)*$D$308+SUM(H309:J309)*$D$309+SUM(H310:J310)*$D$310</f>
        <v>0</v>
      </c>
      <c r="I305" s="334"/>
      <c r="J305" s="123">
        <f>H305/$D$305</f>
        <v>0</v>
      </c>
      <c r="K305" s="337">
        <f>SUM(K306:M306)*$D$306+SUM(K307:M307)*$D$307+SUM(K308:M308)*$D$308+SUM(K309:M309)*$D$309+SUM(K310:M310)*$D$310</f>
        <v>0</v>
      </c>
      <c r="L305" s="334"/>
      <c r="M305" s="123">
        <f>K305/$D$305</f>
        <v>0</v>
      </c>
      <c r="N305" s="337">
        <f>SUM(N306:P306)*$D$306+SUM(N307:P307)*$D$307+SUM(N308:P308)*$D$308+SUM(N309:P309)*$D$309+SUM(N310:P310)*$D$310</f>
        <v>0</v>
      </c>
      <c r="O305" s="334"/>
      <c r="P305" s="123">
        <f>N305/$D$305</f>
        <v>0</v>
      </c>
      <c r="Q305" s="338">
        <f>SUM(Q306:S306)*$D$306+SUM(Q307:S307)*$D$307+SUM(Q308:S308)*$D$308+SUM(Q309:S309)*$D$309+SUM(Q310:S310)*$D$310</f>
        <v>2176.73</v>
      </c>
      <c r="R305" s="339"/>
      <c r="S305" s="287">
        <f>Q305/$D$305</f>
        <v>0.21044464725604922</v>
      </c>
      <c r="T305" s="338">
        <f>SUM(T306:V306)*$D$306+SUM(T307:V307)*$D$307+SUM(T308:V308)*$D$308+SUM(T309:V309)*$D$309+SUM(T310:V310)*$D$310</f>
        <v>8166.75</v>
      </c>
      <c r="U305" s="339"/>
      <c r="V305" s="287">
        <f>T305/$D$305</f>
        <v>0.78955535274395083</v>
      </c>
      <c r="W305" s="59"/>
      <c r="X305" s="59"/>
      <c r="Y305" s="59"/>
      <c r="Z305" s="59"/>
      <c r="AA305" s="59"/>
      <c r="AB305" s="59"/>
      <c r="AC305" s="59"/>
      <c r="AD305" s="59"/>
      <c r="AE305" s="59"/>
      <c r="AF305" s="59"/>
      <c r="AG305" s="59"/>
      <c r="AH305" s="59"/>
      <c r="AI305" s="59"/>
      <c r="AJ305" s="59"/>
      <c r="AK305" s="59"/>
      <c r="AL305" s="59"/>
    </row>
    <row r="306" spans="1:38" s="6" customFormat="1" ht="69.95" customHeight="1" x14ac:dyDescent="0.2">
      <c r="A306" s="185" t="str">
        <f>'Orçamento Sintético'!A305</f>
        <v>24.10.1</v>
      </c>
      <c r="B306" s="179" t="str">
        <f>'Orçamento Sintético'!B305</f>
        <v>TRE - 0281</v>
      </c>
      <c r="C306" s="180" t="str">
        <f>'Orçamento Sintético'!C305</f>
        <v>CONSTRUÇÃO DE MURETA EM ALVENARIA DE UMA VEZ, DIMENSÕES 1,50 x 2,20M CONFORME DETALHE CONSTRUTIVO, INCLUSIVE BALDRAME DE CONCRETO SIMPLES, VIGA E LAJE MARQUISE DE CONCRETO ARMADO, REVESTIMENTOS EM ARGAMASSA E PINTURA</v>
      </c>
      <c r="D306" s="187">
        <f>'Orçamento Sintético'!G305</f>
        <v>1307.69</v>
      </c>
      <c r="E306" s="268"/>
      <c r="F306" s="265"/>
      <c r="G306" s="266"/>
      <c r="H306" s="268"/>
      <c r="I306" s="265"/>
      <c r="J306" s="266"/>
      <c r="K306" s="268"/>
      <c r="L306" s="265"/>
      <c r="M306" s="266"/>
      <c r="N306" s="268"/>
      <c r="O306" s="265"/>
      <c r="P306" s="266"/>
      <c r="Q306" s="268"/>
      <c r="R306" s="265"/>
      <c r="S306" s="274">
        <v>1</v>
      </c>
      <c r="T306" s="268"/>
      <c r="U306" s="265"/>
      <c r="V306" s="266"/>
      <c r="W306" s="59"/>
      <c r="X306" s="59"/>
      <c r="Y306" s="59"/>
      <c r="Z306" s="59"/>
      <c r="AA306" s="59"/>
      <c r="AB306" s="59"/>
      <c r="AC306" s="59"/>
      <c r="AD306" s="59"/>
      <c r="AE306" s="59"/>
      <c r="AF306" s="59"/>
      <c r="AG306" s="59"/>
      <c r="AH306" s="59"/>
      <c r="AI306" s="59"/>
      <c r="AJ306" s="59"/>
      <c r="AK306" s="59"/>
      <c r="AL306" s="59"/>
    </row>
    <row r="307" spans="1:38" s="55" customFormat="1" ht="55.5" customHeight="1" x14ac:dyDescent="0.2">
      <c r="A307" s="185" t="str">
        <f>'Orçamento Sintético'!A306</f>
        <v>24.10.2</v>
      </c>
      <c r="B307" s="179" t="str">
        <f>'Orçamento Sintético'!B306</f>
        <v>TRE - 0339</v>
      </c>
      <c r="C307" s="180" t="str">
        <f>'Orçamento Sintético'!C306</f>
        <v>PORTINHOLA METÁLICA PARA MURETA DE ENERGIA, EM CHAPA METÁLICA E GRADE DE METALON, INCLUSIVE PINTURA ESMALTE SINTÉTICO</v>
      </c>
      <c r="D307" s="187">
        <f>'Orçamento Sintético'!G306</f>
        <v>597.97</v>
      </c>
      <c r="E307" s="268"/>
      <c r="F307" s="265"/>
      <c r="G307" s="266"/>
      <c r="H307" s="268"/>
      <c r="I307" s="265"/>
      <c r="J307" s="266"/>
      <c r="K307" s="268"/>
      <c r="L307" s="265"/>
      <c r="M307" s="266"/>
      <c r="N307" s="268"/>
      <c r="O307" s="265"/>
      <c r="P307" s="266"/>
      <c r="Q307" s="268"/>
      <c r="R307" s="265"/>
      <c r="S307" s="266"/>
      <c r="T307" s="268"/>
      <c r="U307" s="275">
        <v>1</v>
      </c>
      <c r="V307" s="266"/>
      <c r="W307" s="59"/>
      <c r="X307" s="59"/>
      <c r="Y307" s="59"/>
      <c r="Z307" s="59"/>
      <c r="AA307" s="59"/>
      <c r="AB307" s="59"/>
      <c r="AC307" s="59"/>
      <c r="AD307" s="59"/>
      <c r="AE307" s="59"/>
      <c r="AF307" s="59"/>
      <c r="AG307" s="59"/>
      <c r="AH307" s="59"/>
      <c r="AI307" s="59"/>
      <c r="AJ307" s="59"/>
      <c r="AK307" s="59"/>
      <c r="AL307" s="59"/>
    </row>
    <row r="308" spans="1:38" s="70" customFormat="1" ht="45.75" customHeight="1" x14ac:dyDescent="0.2">
      <c r="A308" s="185" t="str">
        <f>'Orçamento Sintético'!A307</f>
        <v>24.10.3</v>
      </c>
      <c r="B308" s="179" t="str">
        <f>'Orçamento Sintético'!B307</f>
        <v>TRE - 0341</v>
      </c>
      <c r="C308" s="180" t="str">
        <f>'Orçamento Sintético'!C307</f>
        <v>ENTRADA DE ENERGIA ELÉTRICA TRIFÁSICA, DEMANDA ENTRE 27,1 E 38KVA, COM CIRCUÍTO 3F + N #35MM² COM 25M DE COMPRIMENTO (RAMAL DE LIGAÇÃO + RAMAL DE ENTRADA)</v>
      </c>
      <c r="D308" s="187">
        <f>'Orçamento Sintético'!G307</f>
        <v>3662.54</v>
      </c>
      <c r="E308" s="268"/>
      <c r="F308" s="265"/>
      <c r="G308" s="266"/>
      <c r="H308" s="268"/>
      <c r="I308" s="265"/>
      <c r="J308" s="266"/>
      <c r="K308" s="268"/>
      <c r="L308" s="265"/>
      <c r="M308" s="266"/>
      <c r="N308" s="268"/>
      <c r="O308" s="265"/>
      <c r="P308" s="266"/>
      <c r="Q308" s="268"/>
      <c r="R308" s="265"/>
      <c r="S308" s="266"/>
      <c r="T308" s="268"/>
      <c r="U308" s="275">
        <v>1</v>
      </c>
      <c r="V308" s="266"/>
      <c r="W308" s="59"/>
      <c r="X308" s="59"/>
      <c r="Y308" s="59"/>
      <c r="Z308" s="59"/>
      <c r="AA308" s="59"/>
      <c r="AB308" s="59"/>
      <c r="AC308" s="59"/>
      <c r="AD308" s="59"/>
      <c r="AE308" s="59"/>
      <c r="AF308" s="59"/>
      <c r="AG308" s="59"/>
      <c r="AH308" s="59"/>
      <c r="AI308" s="59"/>
      <c r="AJ308" s="59"/>
      <c r="AK308" s="59"/>
      <c r="AL308" s="59"/>
    </row>
    <row r="309" spans="1:38" s="70" customFormat="1" ht="45.75" customHeight="1" x14ac:dyDescent="0.2">
      <c r="A309" s="185" t="str">
        <f>'Orçamento Sintético'!A308</f>
        <v>24.10.4</v>
      </c>
      <c r="B309" s="179" t="str">
        <f>'Orçamento Sintético'!B308</f>
        <v>TRE - 0343</v>
      </c>
      <c r="C309" s="180" t="str">
        <f>'Orçamento Sintético'!C308</f>
        <v>RAMAL INTERNO DE ALIMENTAÇÃO ELÉTRICA COM CIRCUÍTO TRIFÁSICO, 4#35MM², INCLUSIVE INFRAESTRUTURA</v>
      </c>
      <c r="D309" s="187">
        <f>'Orçamento Sintético'!G308</f>
        <v>3906.24</v>
      </c>
      <c r="E309" s="268"/>
      <c r="F309" s="265"/>
      <c r="G309" s="266"/>
      <c r="H309" s="268"/>
      <c r="I309" s="265"/>
      <c r="J309" s="266"/>
      <c r="K309" s="268"/>
      <c r="L309" s="265"/>
      <c r="M309" s="266"/>
      <c r="N309" s="268"/>
      <c r="O309" s="265"/>
      <c r="P309" s="266"/>
      <c r="Q309" s="268"/>
      <c r="R309" s="265"/>
      <c r="S309" s="266"/>
      <c r="T309" s="268"/>
      <c r="U309" s="275">
        <v>1</v>
      </c>
      <c r="V309" s="266"/>
      <c r="W309" s="59"/>
      <c r="X309" s="59"/>
      <c r="Y309" s="59"/>
      <c r="Z309" s="59"/>
      <c r="AA309" s="59"/>
      <c r="AB309" s="59"/>
      <c r="AC309" s="59"/>
      <c r="AD309" s="59"/>
      <c r="AE309" s="59"/>
      <c r="AF309" s="59"/>
      <c r="AG309" s="59"/>
      <c r="AH309" s="59"/>
      <c r="AI309" s="59"/>
      <c r="AJ309" s="59"/>
      <c r="AK309" s="59"/>
      <c r="AL309" s="59"/>
    </row>
    <row r="310" spans="1:38" s="55" customFormat="1" ht="39.950000000000003" customHeight="1" thickBot="1" x14ac:dyDescent="0.25">
      <c r="A310" s="185" t="str">
        <f>'Orçamento Sintético'!A309</f>
        <v>24.10.5</v>
      </c>
      <c r="B310" s="179">
        <f>'Orçamento Sintético'!B309</f>
        <v>97888</v>
      </c>
      <c r="C310" s="180" t="str">
        <f>'Orçamento Sintético'!C309</f>
        <v>CAIXA ENTERRADA ELÉTRICA RETANGULAR, EM ALVENARIA COM TIJOLOS CERÂMICOS MACIÇOS, FUNDO COM BRITA, DIMENSÕES INTERNAS: 0,6X0,6X0,60M</v>
      </c>
      <c r="D310" s="187">
        <f>'Orçamento Sintético'!G309</f>
        <v>869.04</v>
      </c>
      <c r="E310" s="268"/>
      <c r="F310" s="265"/>
      <c r="G310" s="266"/>
      <c r="H310" s="268"/>
      <c r="I310" s="265"/>
      <c r="J310" s="266"/>
      <c r="K310" s="268"/>
      <c r="L310" s="265"/>
      <c r="M310" s="266"/>
      <c r="N310" s="268"/>
      <c r="O310" s="265"/>
      <c r="P310" s="266"/>
      <c r="Q310" s="268"/>
      <c r="R310" s="265"/>
      <c r="S310" s="274">
        <v>1</v>
      </c>
      <c r="T310" s="268"/>
      <c r="U310" s="265"/>
      <c r="V310" s="266"/>
      <c r="W310" s="59"/>
      <c r="X310" s="59"/>
      <c r="Y310" s="59"/>
      <c r="Z310" s="59"/>
      <c r="AA310" s="59"/>
      <c r="AB310" s="59"/>
      <c r="AC310" s="59"/>
      <c r="AD310" s="59"/>
      <c r="AE310" s="59"/>
      <c r="AF310" s="59"/>
      <c r="AG310" s="59"/>
      <c r="AH310" s="59"/>
      <c r="AI310" s="59"/>
      <c r="AJ310" s="59"/>
      <c r="AK310" s="59"/>
      <c r="AL310" s="59"/>
    </row>
    <row r="311" spans="1:38" s="8" customFormat="1" ht="30" customHeight="1" thickBot="1" x14ac:dyDescent="0.25">
      <c r="A311" s="188" t="str">
        <f>'Orçamento Sintético'!A310</f>
        <v>24.11</v>
      </c>
      <c r="B311" s="181"/>
      <c r="C311" s="182" t="str">
        <f>'Orçamento Sintético'!C310</f>
        <v>MALHA DE ATERRAMENTO</v>
      </c>
      <c r="D311" s="189">
        <f>SUM(D312:D314)</f>
        <v>772.44</v>
      </c>
      <c r="E311" s="333">
        <f>SUM(E312:G312)*$D$312+SUM(E313:G313)*$D$313+SUM(E314:G314)*$D$314</f>
        <v>0</v>
      </c>
      <c r="F311" s="334"/>
      <c r="G311" s="123">
        <f>E311/$D$311</f>
        <v>0</v>
      </c>
      <c r="H311" s="337">
        <f>SUM(H312:J312)*$D$312+SUM(H313:J313)*$D$313+SUM(H314:J314)*$D$314</f>
        <v>0</v>
      </c>
      <c r="I311" s="334"/>
      <c r="J311" s="123">
        <f>H311/$D$311</f>
        <v>0</v>
      </c>
      <c r="K311" s="337">
        <f>SUM(K312:M312)*$D$312+SUM(K313:M313)*$D$313+SUM(K314:M314)*$D$314</f>
        <v>0</v>
      </c>
      <c r="L311" s="334"/>
      <c r="M311" s="123">
        <f>K311/$D$311</f>
        <v>0</v>
      </c>
      <c r="N311" s="337">
        <f>SUM(N312:P312)*$D$312+SUM(N313:P313)*$D$313+SUM(N314:P314)*$D$314</f>
        <v>0</v>
      </c>
      <c r="O311" s="334"/>
      <c r="P311" s="123">
        <f>N311/$D$311</f>
        <v>0</v>
      </c>
      <c r="Q311" s="337">
        <f>SUM(Q312:S312)*$D$312+SUM(Q313:S313)*$D$313+SUM(Q314:S314)*$D$314</f>
        <v>0</v>
      </c>
      <c r="R311" s="334"/>
      <c r="S311" s="123">
        <f>Q311/$D$311</f>
        <v>0</v>
      </c>
      <c r="T311" s="338">
        <f>SUM(T312:V312)*$D$312+SUM(T313:V313)*$D$313+SUM(T314:V314)*$D$314</f>
        <v>772.44</v>
      </c>
      <c r="U311" s="339"/>
      <c r="V311" s="287">
        <f>T311/$D$311</f>
        <v>1</v>
      </c>
      <c r="W311" s="59"/>
      <c r="X311" s="59"/>
      <c r="Y311" s="59"/>
      <c r="Z311" s="59"/>
      <c r="AA311" s="59"/>
      <c r="AB311" s="59"/>
      <c r="AC311" s="59"/>
      <c r="AD311" s="59"/>
      <c r="AE311" s="59"/>
      <c r="AF311" s="59"/>
      <c r="AG311" s="59"/>
      <c r="AH311" s="59"/>
      <c r="AI311" s="59"/>
      <c r="AJ311" s="59"/>
      <c r="AK311" s="59"/>
      <c r="AL311" s="59"/>
    </row>
    <row r="312" spans="1:38" s="70" customFormat="1" ht="39.950000000000003" customHeight="1" x14ac:dyDescent="0.2">
      <c r="A312" s="185" t="str">
        <f>'Orçamento Sintético'!A311</f>
        <v>24.11.1</v>
      </c>
      <c r="B312" s="179">
        <f>'Orçamento Sintético'!B311</f>
        <v>96985</v>
      </c>
      <c r="C312" s="180" t="str">
        <f>'Orçamento Sintético'!C311</f>
        <v>HASTE DE ATERRAMENTO 5/8" PARA SPDA - FORNECIMENTO E INSTALAÇÃO</v>
      </c>
      <c r="D312" s="187">
        <f>'Orçamento Sintético'!G311</f>
        <v>203.64</v>
      </c>
      <c r="E312" s="268"/>
      <c r="F312" s="265"/>
      <c r="G312" s="266"/>
      <c r="H312" s="268"/>
      <c r="I312" s="265"/>
      <c r="J312" s="266"/>
      <c r="K312" s="268"/>
      <c r="L312" s="265"/>
      <c r="M312" s="266"/>
      <c r="N312" s="268"/>
      <c r="O312" s="265"/>
      <c r="P312" s="266"/>
      <c r="Q312" s="268"/>
      <c r="R312" s="265"/>
      <c r="S312" s="266"/>
      <c r="T312" s="268"/>
      <c r="U312" s="275">
        <v>1</v>
      </c>
      <c r="V312" s="266"/>
      <c r="W312" s="59"/>
      <c r="X312" s="59"/>
      <c r="Y312" s="59"/>
      <c r="Z312" s="59"/>
      <c r="AA312" s="59"/>
      <c r="AB312" s="59"/>
      <c r="AC312" s="59"/>
      <c r="AD312" s="59"/>
      <c r="AE312" s="59"/>
      <c r="AF312" s="59"/>
      <c r="AG312" s="59"/>
      <c r="AH312" s="59"/>
      <c r="AI312" s="59"/>
      <c r="AJ312" s="59"/>
      <c r="AK312" s="59"/>
      <c r="AL312" s="59"/>
    </row>
    <row r="313" spans="1:38" s="70" customFormat="1" ht="39.950000000000003" customHeight="1" x14ac:dyDescent="0.2">
      <c r="A313" s="185" t="str">
        <f>'Orçamento Sintético'!A312</f>
        <v>24.11.2</v>
      </c>
      <c r="B313" s="179" t="str">
        <f>'Orçamento Sintético'!B312</f>
        <v>TRE - 0282</v>
      </c>
      <c r="C313" s="180" t="str">
        <f>'Orçamento Sintético'!C312</f>
        <v>CORDOALHA DE COBRE NU, 16MM², ENTERRADA, COM CONECTOR, INCLUSIVE ABERTURA E REATERRO DE VALAS - FORNECIMENTO E INSTALAÇÃO</v>
      </c>
      <c r="D313" s="187">
        <f>'Orçamento Sintético'!G312</f>
        <v>491.8</v>
      </c>
      <c r="E313" s="268"/>
      <c r="F313" s="265"/>
      <c r="G313" s="266"/>
      <c r="H313" s="268"/>
      <c r="I313" s="265"/>
      <c r="J313" s="266"/>
      <c r="K313" s="268"/>
      <c r="L313" s="265"/>
      <c r="M313" s="266"/>
      <c r="N313" s="268"/>
      <c r="O313" s="265"/>
      <c r="P313" s="266"/>
      <c r="Q313" s="268"/>
      <c r="R313" s="265"/>
      <c r="S313" s="266"/>
      <c r="T313" s="268"/>
      <c r="U313" s="275">
        <v>1</v>
      </c>
      <c r="V313" s="266"/>
      <c r="W313" s="59"/>
      <c r="X313" s="59"/>
      <c r="Y313" s="59"/>
      <c r="Z313" s="59"/>
      <c r="AA313" s="59"/>
      <c r="AB313" s="59"/>
      <c r="AC313" s="59"/>
      <c r="AD313" s="59"/>
      <c r="AE313" s="59"/>
      <c r="AF313" s="59"/>
      <c r="AG313" s="59"/>
      <c r="AH313" s="59"/>
      <c r="AI313" s="59"/>
      <c r="AJ313" s="59"/>
      <c r="AK313" s="59"/>
      <c r="AL313" s="59"/>
    </row>
    <row r="314" spans="1:38" s="70" customFormat="1" ht="39.950000000000003" customHeight="1" thickBot="1" x14ac:dyDescent="0.25">
      <c r="A314" s="185" t="str">
        <f>'Orçamento Sintético'!A313</f>
        <v>24.11.3</v>
      </c>
      <c r="B314" s="179">
        <f>'Orçamento Sintético'!B313</f>
        <v>98111</v>
      </c>
      <c r="C314" s="180" t="str">
        <f>'Orçamento Sintético'!C313</f>
        <v>CAIXA DE INSPEÇÃO PARA ATERRAMENTO, CIRCULAR, EM POLIETILENO, DIÂMETRO INTERNO 30CM</v>
      </c>
      <c r="D314" s="187">
        <f>'Orçamento Sintético'!G313</f>
        <v>77</v>
      </c>
      <c r="E314" s="268"/>
      <c r="F314" s="265"/>
      <c r="G314" s="266"/>
      <c r="H314" s="268"/>
      <c r="I314" s="265"/>
      <c r="J314" s="266"/>
      <c r="K314" s="268"/>
      <c r="L314" s="265"/>
      <c r="M314" s="266"/>
      <c r="N314" s="268"/>
      <c r="O314" s="265"/>
      <c r="P314" s="266"/>
      <c r="Q314" s="268"/>
      <c r="R314" s="265"/>
      <c r="S314" s="266"/>
      <c r="T314" s="268"/>
      <c r="U314" s="275">
        <v>1</v>
      </c>
      <c r="V314" s="266"/>
      <c r="W314" s="59"/>
      <c r="X314" s="59"/>
      <c r="Y314" s="59"/>
      <c r="Z314" s="59"/>
      <c r="AA314" s="59"/>
      <c r="AB314" s="59"/>
      <c r="AC314" s="59"/>
      <c r="AD314" s="59"/>
      <c r="AE314" s="59"/>
      <c r="AF314" s="59"/>
      <c r="AG314" s="59"/>
      <c r="AH314" s="59"/>
      <c r="AI314" s="59"/>
      <c r="AJ314" s="59"/>
      <c r="AK314" s="59"/>
      <c r="AL314" s="59"/>
    </row>
    <row r="315" spans="1:38" s="8" customFormat="1" ht="30" customHeight="1" thickBot="1" x14ac:dyDescent="0.25">
      <c r="A315" s="183">
        <f>'Orçamento Sintético'!A314</f>
        <v>25</v>
      </c>
      <c r="B315" s="177"/>
      <c r="C315" s="178" t="str">
        <f>'Orçamento Sintético'!C314</f>
        <v>INSTALAÇÕES DE LÓGICA</v>
      </c>
      <c r="D315" s="184">
        <f>SUM(D316:D322)</f>
        <v>5404.43</v>
      </c>
      <c r="E315" s="333">
        <f>SUM(E316:G316)*$D$316+SUM(E317:G317)*$D$317+SUM(E318:G318)*$D$318+SUM(E319:G319)*$D$319+SUM(E320:G320)*$D$320+SUM(E321:G321)*$D$321+SUM(E322:G322)*$D$322</f>
        <v>0</v>
      </c>
      <c r="F315" s="334"/>
      <c r="G315" s="123">
        <f>E315/$D$315</f>
        <v>0</v>
      </c>
      <c r="H315" s="337">
        <f>SUM(H316:J316)*$D$316+SUM(H317:J317)*$D$317+SUM(H318:J318)*$D$318+SUM(H319:J319)*$D$319+SUM(H320:J320)*$D$320+SUM(H321:J321)*$D$321+SUM(H322:J322)*$D$322</f>
        <v>0</v>
      </c>
      <c r="I315" s="334"/>
      <c r="J315" s="123">
        <f>H315/$D$315</f>
        <v>0</v>
      </c>
      <c r="K315" s="337">
        <f>SUM(K316:M316)*$D$316+SUM(K317:M317)*$D$317+SUM(K318:M318)*$D$318+SUM(K319:M319)*$D$319+SUM(K320:M320)*$D$320+SUM(K321:M321)*$D$321+SUM(K322:M322)*$D$322</f>
        <v>0</v>
      </c>
      <c r="L315" s="334"/>
      <c r="M315" s="123">
        <f>K315/$D$315</f>
        <v>0</v>
      </c>
      <c r="N315" s="337">
        <f>SUM(N316:P316)*$D$316+SUM(N317:P317)*$D$317+SUM(N318:P318)*$D$318+SUM(N319:P319)*$D$319+SUM(N320:P320)*$D$320+SUM(N321:P321)*$D$321+SUM(N322:P322)*$D$322</f>
        <v>0</v>
      </c>
      <c r="O315" s="334"/>
      <c r="P315" s="123">
        <f>N315/$D$315</f>
        <v>0</v>
      </c>
      <c r="Q315" s="347">
        <f>SUM(Q316:S316)*$D$316+SUM(Q317:S317)*$D$317+SUM(Q318:S318)*$D$318+SUM(Q319:S319)*$D$319+SUM(Q320:S320)*$D$320+SUM(Q321:S321)*$D$321+SUM(Q322:S322)*$D$322</f>
        <v>3617.72</v>
      </c>
      <c r="R315" s="336"/>
      <c r="S315" s="262">
        <f>Q315/$D$315</f>
        <v>0.66939899304829553</v>
      </c>
      <c r="T315" s="347">
        <f>SUM(T316:V316)*$D$316+SUM(T317:V317)*$D$317+SUM(T318:V318)*$D$318+SUM(T319:V319)*$D$319+SUM(T320:V320)*$D$320+SUM(T321:V321)*$D$321+SUM(T322:V322)*$D$322</f>
        <v>1786.71</v>
      </c>
      <c r="U315" s="336"/>
      <c r="V315" s="262">
        <f>T315/$D$315</f>
        <v>0.33060100695170441</v>
      </c>
      <c r="W315" s="59"/>
      <c r="X315" s="154">
        <f>E315+H315+K315+N315+T315+Q315</f>
        <v>5404.43</v>
      </c>
      <c r="Y315" s="59"/>
      <c r="Z315" s="59"/>
      <c r="AA315" s="59"/>
      <c r="AB315" s="59"/>
      <c r="AC315" s="59"/>
      <c r="AD315" s="59"/>
      <c r="AE315" s="59"/>
      <c r="AF315" s="59"/>
      <c r="AG315" s="59"/>
      <c r="AH315" s="59"/>
      <c r="AI315" s="59"/>
      <c r="AJ315" s="59"/>
      <c r="AK315" s="59"/>
      <c r="AL315" s="59"/>
    </row>
    <row r="316" spans="1:38" s="6" customFormat="1" ht="45" customHeight="1" x14ac:dyDescent="0.2">
      <c r="A316" s="185" t="str">
        <f>'Orçamento Sintético'!A315</f>
        <v>25.1</v>
      </c>
      <c r="B316" s="179" t="str">
        <f>'Orçamento Sintético'!B315</f>
        <v>TRE - 0348</v>
      </c>
      <c r="C316" s="180" t="str">
        <f>'Orçamento Sintético'!C315</f>
        <v>PERFILADO METÁLICO PERFURADO 38 x 38MM PARA LEITO DE CABOS - FORNECIMENTO E INSTALAÇÃO</v>
      </c>
      <c r="D316" s="187">
        <f>'Orçamento Sintético'!G315</f>
        <v>495.1</v>
      </c>
      <c r="E316" s="268"/>
      <c r="F316" s="265"/>
      <c r="G316" s="266"/>
      <c r="H316" s="268"/>
      <c r="I316" s="265"/>
      <c r="J316" s="266"/>
      <c r="K316" s="268"/>
      <c r="L316" s="265"/>
      <c r="M316" s="266"/>
      <c r="N316" s="268"/>
      <c r="O316" s="265"/>
      <c r="P316" s="266"/>
      <c r="Q316" s="268"/>
      <c r="R316" s="265"/>
      <c r="S316" s="274">
        <v>1</v>
      </c>
      <c r="T316" s="268"/>
      <c r="U316" s="265"/>
      <c r="V316" s="266"/>
      <c r="W316" s="59"/>
      <c r="X316" s="59"/>
      <c r="Y316" s="59"/>
      <c r="Z316" s="59"/>
      <c r="AA316" s="59"/>
      <c r="AB316" s="59"/>
      <c r="AC316" s="59"/>
      <c r="AD316" s="59"/>
      <c r="AE316" s="59"/>
      <c r="AF316" s="59"/>
      <c r="AG316" s="59"/>
      <c r="AH316" s="59"/>
      <c r="AI316" s="59"/>
      <c r="AJ316" s="59"/>
      <c r="AK316" s="59"/>
      <c r="AL316" s="59"/>
    </row>
    <row r="317" spans="1:38" s="6" customFormat="1" ht="45" customHeight="1" x14ac:dyDescent="0.2">
      <c r="A317" s="185" t="str">
        <f>'Orçamento Sintético'!A316</f>
        <v>25.2</v>
      </c>
      <c r="B317" s="179" t="str">
        <f>'Orçamento Sintético'!B316</f>
        <v>TRE - 0023</v>
      </c>
      <c r="C317" s="180" t="str">
        <f>'Orçamento Sintético'!C316</f>
        <v>PONTO DE TOMADA LÓGICA INDIVIDUAL EM PAREDE, INCLUINDO TOMADA RJ45, CAIXA, ELETRODUTO CORRUGADO PVC FLEXÍVEL ¾”, CABO UTP CAT. 6, RASGO, QUEBRA E CHUMBAMENTO</v>
      </c>
      <c r="D317" s="187">
        <f>'Orçamento Sintético'!G316</f>
        <v>2579.58</v>
      </c>
      <c r="E317" s="268"/>
      <c r="F317" s="265"/>
      <c r="G317" s="266"/>
      <c r="H317" s="268"/>
      <c r="I317" s="265"/>
      <c r="J317" s="266"/>
      <c r="K317" s="268"/>
      <c r="L317" s="265"/>
      <c r="M317" s="266"/>
      <c r="N317" s="268"/>
      <c r="O317" s="265"/>
      <c r="P317" s="266"/>
      <c r="Q317" s="268"/>
      <c r="R317" s="265"/>
      <c r="S317" s="274">
        <v>1</v>
      </c>
      <c r="T317" s="268"/>
      <c r="U317" s="265"/>
      <c r="V317" s="266"/>
      <c r="W317" s="59"/>
      <c r="X317" s="59"/>
      <c r="Y317" s="59"/>
      <c r="Z317" s="59"/>
      <c r="AA317" s="59"/>
      <c r="AB317" s="59"/>
      <c r="AC317" s="59"/>
      <c r="AD317" s="59"/>
      <c r="AE317" s="59"/>
      <c r="AF317" s="59"/>
      <c r="AG317" s="59"/>
      <c r="AH317" s="59"/>
      <c r="AI317" s="59"/>
      <c r="AJ317" s="59"/>
      <c r="AK317" s="59"/>
      <c r="AL317" s="59"/>
    </row>
    <row r="318" spans="1:38" s="6" customFormat="1" ht="45" customHeight="1" x14ac:dyDescent="0.2">
      <c r="A318" s="185" t="str">
        <f>'Orçamento Sintético'!A317</f>
        <v>25.3</v>
      </c>
      <c r="B318" s="179" t="str">
        <f>'Orçamento Sintético'!B317</f>
        <v>TRE - 0211</v>
      </c>
      <c r="C318" s="180" t="str">
        <f>'Orçamento Sintético'!C317</f>
        <v xml:space="preserve">PONTO DE TOMADA LÓGICA DUPLA EM PISO, INCLUINDO CAIXA DE EMBUTIR COM TAMPA METÁLICA INOX, ELETRODUTO CORRUGADO PVC FLEXÍVEL 3/4", CABO UTP CAT. 6, RASGO, QUEBRA E CHUMBAMENTO </v>
      </c>
      <c r="D318" s="187">
        <f>'Orçamento Sintético'!G317</f>
        <v>532.38</v>
      </c>
      <c r="E318" s="268"/>
      <c r="F318" s="265"/>
      <c r="G318" s="266"/>
      <c r="H318" s="268"/>
      <c r="I318" s="265"/>
      <c r="J318" s="266"/>
      <c r="K318" s="268"/>
      <c r="L318" s="265"/>
      <c r="M318" s="266"/>
      <c r="N318" s="268"/>
      <c r="O318" s="265"/>
      <c r="P318" s="266"/>
      <c r="Q318" s="268"/>
      <c r="R318" s="265"/>
      <c r="S318" s="274">
        <v>1</v>
      </c>
      <c r="T318" s="268"/>
      <c r="U318" s="265"/>
      <c r="V318" s="266"/>
      <c r="W318" s="59"/>
      <c r="X318" s="59"/>
      <c r="Y318" s="59"/>
      <c r="Z318" s="59"/>
      <c r="AA318" s="59"/>
      <c r="AB318" s="59"/>
      <c r="AC318" s="59"/>
      <c r="AD318" s="59"/>
      <c r="AE318" s="59"/>
      <c r="AF318" s="59"/>
      <c r="AG318" s="59"/>
      <c r="AH318" s="59"/>
      <c r="AI318" s="59"/>
      <c r="AJ318" s="59"/>
      <c r="AK318" s="59"/>
      <c r="AL318" s="59"/>
    </row>
    <row r="319" spans="1:38" s="6" customFormat="1" ht="45" customHeight="1" x14ac:dyDescent="0.2">
      <c r="A319" s="185" t="str">
        <f>'Orçamento Sintético'!A318</f>
        <v>25.4</v>
      </c>
      <c r="B319" s="179">
        <f>'Orçamento Sintético'!B318</f>
        <v>98302</v>
      </c>
      <c r="C319" s="180" t="str">
        <f>'Orçamento Sintético'!C318</f>
        <v>PATCH PANEL 24 PORTAS, CATEGORIA 6 - FORNECIMENTO E INSTALAÇÃO, INCLUSIVE IDENTIFICAÇÃO DOS PONTOS</v>
      </c>
      <c r="D319" s="187">
        <f>'Orçamento Sintético'!G318</f>
        <v>556.54</v>
      </c>
      <c r="E319" s="268"/>
      <c r="F319" s="265"/>
      <c r="G319" s="266"/>
      <c r="H319" s="268"/>
      <c r="I319" s="265"/>
      <c r="J319" s="266"/>
      <c r="K319" s="268"/>
      <c r="L319" s="265"/>
      <c r="M319" s="266"/>
      <c r="N319" s="268"/>
      <c r="O319" s="265"/>
      <c r="P319" s="266"/>
      <c r="Q319" s="268"/>
      <c r="R319" s="265"/>
      <c r="S319" s="266"/>
      <c r="T319" s="268"/>
      <c r="U319" s="275">
        <v>1</v>
      </c>
      <c r="V319" s="266"/>
      <c r="W319" s="59"/>
      <c r="X319" s="59"/>
      <c r="Y319" s="59"/>
      <c r="Z319" s="59"/>
      <c r="AA319" s="59"/>
      <c r="AB319" s="59"/>
      <c r="AC319" s="59"/>
      <c r="AD319" s="59"/>
      <c r="AE319" s="59"/>
      <c r="AF319" s="59"/>
      <c r="AG319" s="59"/>
      <c r="AH319" s="59"/>
      <c r="AI319" s="59"/>
      <c r="AJ319" s="59"/>
      <c r="AK319" s="59"/>
      <c r="AL319" s="59"/>
    </row>
    <row r="320" spans="1:38" s="6" customFormat="1" ht="35.1" customHeight="1" x14ac:dyDescent="0.2">
      <c r="A320" s="185" t="str">
        <f>'Orçamento Sintético'!A319</f>
        <v>25.5</v>
      </c>
      <c r="B320" s="179" t="str">
        <f>'Orçamento Sintético'!B319</f>
        <v>TRE - 0344</v>
      </c>
      <c r="C320" s="180" t="str">
        <f>'Orçamento Sintético'!C319</f>
        <v>TESTE E IDENTIFCAÇÃO DE PONTOS DE REDE LÓGICA</v>
      </c>
      <c r="D320" s="187">
        <f>'Orçamento Sintético'!G319</f>
        <v>352.26</v>
      </c>
      <c r="E320" s="268"/>
      <c r="F320" s="265"/>
      <c r="G320" s="266"/>
      <c r="H320" s="268"/>
      <c r="I320" s="265"/>
      <c r="J320" s="266"/>
      <c r="K320" s="268"/>
      <c r="L320" s="265"/>
      <c r="M320" s="266"/>
      <c r="N320" s="268"/>
      <c r="O320" s="265"/>
      <c r="P320" s="266"/>
      <c r="Q320" s="268"/>
      <c r="R320" s="265"/>
      <c r="S320" s="266"/>
      <c r="T320" s="268"/>
      <c r="U320" s="275">
        <v>1</v>
      </c>
      <c r="V320" s="266"/>
      <c r="W320" s="59"/>
      <c r="X320" s="59"/>
      <c r="Y320" s="59"/>
      <c r="Z320" s="59"/>
      <c r="AA320" s="59"/>
      <c r="AB320" s="59"/>
      <c r="AC320" s="59"/>
      <c r="AD320" s="59"/>
      <c r="AE320" s="59"/>
      <c r="AF320" s="59"/>
      <c r="AG320" s="59"/>
      <c r="AH320" s="59"/>
      <c r="AI320" s="59"/>
      <c r="AJ320" s="59"/>
      <c r="AK320" s="59"/>
      <c r="AL320" s="59"/>
    </row>
    <row r="321" spans="1:38" s="6" customFormat="1" ht="45" customHeight="1" x14ac:dyDescent="0.2">
      <c r="A321" s="185" t="str">
        <f>'Orçamento Sintético'!A320</f>
        <v>25.6</v>
      </c>
      <c r="B321" s="179">
        <f>'Orçamento Sintético'!B320</f>
        <v>93008</v>
      </c>
      <c r="C321" s="180" t="str">
        <f>'Orçamento Sintético'!C320</f>
        <v>ELETRODUTO RÍGIDO ROSCÁVEL, PVC, DN 50MM (1.1/2") - FORNECIMENTO E INSTALAÇÃO (ELETRODUTO APARENTE PARA DESCIDA DOS CABOS ATÉ O RACK)</v>
      </c>
      <c r="D321" s="187">
        <f>'Orçamento Sintético'!G320</f>
        <v>10.66</v>
      </c>
      <c r="E321" s="268"/>
      <c r="F321" s="265"/>
      <c r="G321" s="266"/>
      <c r="H321" s="268"/>
      <c r="I321" s="265"/>
      <c r="J321" s="266"/>
      <c r="K321" s="268"/>
      <c r="L321" s="265"/>
      <c r="M321" s="266"/>
      <c r="N321" s="268"/>
      <c r="O321" s="265"/>
      <c r="P321" s="266"/>
      <c r="Q321" s="268"/>
      <c r="R321" s="265"/>
      <c r="S321" s="274">
        <v>1</v>
      </c>
      <c r="T321" s="268"/>
      <c r="U321" s="265"/>
      <c r="V321" s="266"/>
      <c r="W321" s="59"/>
      <c r="X321" s="59"/>
      <c r="Y321" s="59"/>
      <c r="Z321" s="59"/>
      <c r="AA321" s="59"/>
      <c r="AB321" s="59"/>
      <c r="AC321" s="59"/>
      <c r="AD321" s="59"/>
      <c r="AE321" s="59"/>
      <c r="AF321" s="59"/>
      <c r="AG321" s="59"/>
      <c r="AH321" s="59"/>
      <c r="AI321" s="59"/>
      <c r="AJ321" s="59"/>
      <c r="AK321" s="59"/>
      <c r="AL321" s="59"/>
    </row>
    <row r="322" spans="1:38" s="86" customFormat="1" ht="45" customHeight="1" thickBot="1" x14ac:dyDescent="0.25">
      <c r="A322" s="185" t="str">
        <f>'Orçamento Sintético'!A321</f>
        <v>25.7</v>
      </c>
      <c r="B322" s="179" t="str">
        <f>'Orçamento Sintético'!B321</f>
        <v>TRE - 0089</v>
      </c>
      <c r="C322" s="180" t="str">
        <f>'Orçamento Sintético'!C321</f>
        <v>MINI - RACK DE PAREDE EM CHAPA METÁLICA 19" - 9U x 470MM, PORTA COM VISOR EM VIDRO OU ACRÍLICO - FORNECIMENTO E INSTALAÇÃO</v>
      </c>
      <c r="D322" s="187">
        <f>'Orçamento Sintético'!G321</f>
        <v>877.91</v>
      </c>
      <c r="E322" s="268"/>
      <c r="F322" s="265"/>
      <c r="G322" s="266"/>
      <c r="H322" s="268"/>
      <c r="I322" s="265"/>
      <c r="J322" s="266"/>
      <c r="K322" s="268"/>
      <c r="L322" s="265"/>
      <c r="M322" s="266"/>
      <c r="N322" s="268"/>
      <c r="O322" s="265"/>
      <c r="P322" s="266"/>
      <c r="Q322" s="268"/>
      <c r="R322" s="265"/>
      <c r="S322" s="266"/>
      <c r="T322" s="268"/>
      <c r="U322" s="275">
        <v>1</v>
      </c>
      <c r="V322" s="266"/>
      <c r="W322" s="59"/>
      <c r="X322" s="59"/>
      <c r="Y322" s="59"/>
      <c r="Z322" s="59"/>
      <c r="AA322" s="59"/>
      <c r="AB322" s="59"/>
      <c r="AC322" s="59"/>
      <c r="AD322" s="59"/>
      <c r="AE322" s="59"/>
      <c r="AF322" s="59"/>
      <c r="AG322" s="59"/>
      <c r="AH322" s="59"/>
      <c r="AI322" s="59"/>
      <c r="AJ322" s="59"/>
      <c r="AK322" s="59"/>
      <c r="AL322" s="59"/>
    </row>
    <row r="323" spans="1:38" s="8" customFormat="1" ht="30" customHeight="1" thickBot="1" x14ac:dyDescent="0.25">
      <c r="A323" s="183">
        <f>'Orçamento Sintético'!A322</f>
        <v>26</v>
      </c>
      <c r="B323" s="177"/>
      <c r="C323" s="178" t="str">
        <f>'Orçamento Sintético'!C322</f>
        <v>INSTALAÇÕES TELEFÔNICAS</v>
      </c>
      <c r="D323" s="184">
        <f>SUM(D324:D332)</f>
        <v>1736.91</v>
      </c>
      <c r="E323" s="333">
        <f>SUM(E324:G324)*$D$324+SUM(E325:G325)*$D$325+SUM(E326:G326)*$D$326+SUM(E327:G327)*$D$327+SUM(E328:G328)*$D$328+SUM(E329:G329)*$D$329+SUM(E330:G330)*$D$330+SUM(E331:G331)*$D$331+SUM(E332:G332)*$D$332</f>
        <v>0</v>
      </c>
      <c r="F323" s="334"/>
      <c r="G323" s="123">
        <f>E323/$D$323</f>
        <v>0</v>
      </c>
      <c r="H323" s="337">
        <f>SUM(H324:J324)*$D$324+SUM(H325:J325)*$D$325+SUM(H326:J326)*$D$326+SUM(H327:J327)*$D$327+SUM(H328:J328)*$D$328+SUM(H329:J329)*$D$329+SUM(H330:J330)*$D$330+SUM(H331:J331)*$D$331+SUM(H332:J332)*$D$332</f>
        <v>0</v>
      </c>
      <c r="I323" s="334"/>
      <c r="J323" s="123">
        <f>H323/$D$323</f>
        <v>0</v>
      </c>
      <c r="K323" s="337">
        <f>SUM(K324:M324)*$D$324+SUM(K325:M325)*$D$325+SUM(K326:M326)*$D$326+SUM(K327:M327)*$D$327+SUM(K328:M328)*$D$328+SUM(K329:M329)*$D$329+SUM(K330:M330)*$D$330+SUM(K331:M331)*$D$331+SUM(K332:M332)*$D$332</f>
        <v>0</v>
      </c>
      <c r="L323" s="334"/>
      <c r="M323" s="123">
        <f>K323/$D$323</f>
        <v>0</v>
      </c>
      <c r="N323" s="337">
        <f>SUM(N324:P324)*$D$324+SUM(N325:P325)*$D$325+SUM(N326:P326)*$D$326+SUM(N327:P327)*$D$327+SUM(N328:P328)*$D$328+SUM(N329:P329)*$D$329+SUM(N330:P330)*$D$330+SUM(N331:P331)*$D$331+SUM(N332:P332)*$D$332</f>
        <v>0</v>
      </c>
      <c r="O323" s="334"/>
      <c r="P323" s="123">
        <f>N323/$D$323</f>
        <v>0</v>
      </c>
      <c r="Q323" s="347">
        <f>SUM(Q324:S324)*$D$324+SUM(Q325:S325)*$D$325+SUM(Q326:S326)*$D$326+SUM(Q327:S327)*$D$327+SUM(Q328:S328)*$D$328+SUM(Q329:S329)*$D$329+SUM(Q330:S330)*$D$330+SUM(Q331:S331)*$D$331+SUM(Q332:S332)*$D$332</f>
        <v>1310.3500000000001</v>
      </c>
      <c r="R323" s="336"/>
      <c r="S323" s="262">
        <f>Q323/$D$323</f>
        <v>0.75441444864731044</v>
      </c>
      <c r="T323" s="347">
        <f>SUM(T324:V324)*$D$324+SUM(T325:V325)*$D$325+SUM(T326:V326)*$D$326+SUM(T327:V327)*$D$327+SUM(T328:V328)*$D$328+SUM(T329:V329)*$D$329+SUM(T330:V330)*$D$330+SUM(T331:V331)*$D$331+SUM(T332:V332)*$D$332</f>
        <v>426.56</v>
      </c>
      <c r="U323" s="336"/>
      <c r="V323" s="262">
        <f>T323/$D$323</f>
        <v>0.24558555135268953</v>
      </c>
      <c r="W323" s="59"/>
      <c r="X323" s="154">
        <f>E323+H323+K323+N323+T323+Q323</f>
        <v>1736.91</v>
      </c>
      <c r="Y323" s="59"/>
      <c r="Z323" s="59"/>
      <c r="AA323" s="59"/>
      <c r="AB323" s="59"/>
      <c r="AC323" s="59"/>
      <c r="AD323" s="59"/>
      <c r="AE323" s="59"/>
      <c r="AF323" s="59"/>
      <c r="AG323" s="59"/>
      <c r="AH323" s="59"/>
      <c r="AI323" s="59"/>
      <c r="AJ323" s="59"/>
      <c r="AK323" s="59"/>
      <c r="AL323" s="59"/>
    </row>
    <row r="324" spans="1:38" s="6" customFormat="1" ht="60" customHeight="1" x14ac:dyDescent="0.2">
      <c r="A324" s="185" t="str">
        <f>'Orçamento Sintético'!A323</f>
        <v>26.1</v>
      </c>
      <c r="B324" s="179" t="str">
        <f>'Orçamento Sintético'!B323</f>
        <v>TRE - 0212</v>
      </c>
      <c r="C324" s="180" t="str">
        <f>'Orçamento Sintético'!C323</f>
        <v xml:space="preserve">PONTO DE TOMADA TELEFÔNICA EM PAREDE, INCLUINDO TOMADA RJ11, CAIXA, CONEXÕES, ELETRODUTO CORRUGADO PVC FLEXÍVEL ¾”, CABO UTP CAT. 6, RASGO, QUEBRA E CHUMBAMENTO </v>
      </c>
      <c r="D324" s="191">
        <f>'Orçamento Sintético'!G323</f>
        <v>267.64</v>
      </c>
      <c r="E324" s="268"/>
      <c r="F324" s="265"/>
      <c r="G324" s="266"/>
      <c r="H324" s="268"/>
      <c r="I324" s="265"/>
      <c r="J324" s="266"/>
      <c r="K324" s="268"/>
      <c r="L324" s="265"/>
      <c r="M324" s="266"/>
      <c r="N324" s="268"/>
      <c r="O324" s="265"/>
      <c r="P324" s="266"/>
      <c r="Q324" s="268"/>
      <c r="R324" s="265"/>
      <c r="S324" s="274">
        <v>1</v>
      </c>
      <c r="T324" s="268"/>
      <c r="U324" s="265"/>
      <c r="V324" s="266"/>
      <c r="W324" s="59"/>
      <c r="X324" s="59"/>
      <c r="Y324" s="59"/>
      <c r="Z324" s="59"/>
      <c r="AA324" s="59"/>
      <c r="AB324" s="59"/>
      <c r="AC324" s="59"/>
      <c r="AD324" s="59"/>
      <c r="AE324" s="59"/>
      <c r="AF324" s="59"/>
      <c r="AG324" s="59"/>
      <c r="AH324" s="59"/>
      <c r="AI324" s="59"/>
      <c r="AJ324" s="59"/>
      <c r="AK324" s="59"/>
      <c r="AL324" s="59"/>
    </row>
    <row r="325" spans="1:38" s="6" customFormat="1" ht="60" customHeight="1" x14ac:dyDescent="0.2">
      <c r="A325" s="185" t="str">
        <f>'Orçamento Sintético'!A324</f>
        <v>26.2</v>
      </c>
      <c r="B325" s="179">
        <f>'Orçamento Sintético'!B324</f>
        <v>100560</v>
      </c>
      <c r="C325" s="180" t="str">
        <f>'Orçamento Sintético'!C324</f>
        <v>QUADRO DE DISTRIBUIÇÃO PARA TELEFONE Nº 2 - 20 x 20 x 12CM - EM CHAPA METÁLICA DE EMBUTIR, SEM ACESSÓRIOS, PADRÃO TELEBRÁS - FORNECIMENTO E INSTALAÇÃO</v>
      </c>
      <c r="D325" s="187">
        <f>'Orçamento Sintético'!G324</f>
        <v>71.459999999999994</v>
      </c>
      <c r="E325" s="268"/>
      <c r="F325" s="265"/>
      <c r="G325" s="266"/>
      <c r="H325" s="268"/>
      <c r="I325" s="265"/>
      <c r="J325" s="266"/>
      <c r="K325" s="268"/>
      <c r="L325" s="265"/>
      <c r="M325" s="266"/>
      <c r="N325" s="268"/>
      <c r="O325" s="265"/>
      <c r="P325" s="266"/>
      <c r="Q325" s="268"/>
      <c r="R325" s="265"/>
      <c r="S325" s="266"/>
      <c r="T325" s="264">
        <v>1</v>
      </c>
      <c r="U325" s="265"/>
      <c r="V325" s="266"/>
      <c r="W325" s="59"/>
      <c r="X325" s="59"/>
      <c r="Y325" s="59"/>
      <c r="Z325" s="59"/>
      <c r="AA325" s="59"/>
      <c r="AB325" s="59"/>
      <c r="AC325" s="59"/>
      <c r="AD325" s="59"/>
      <c r="AE325" s="59"/>
      <c r="AF325" s="59"/>
      <c r="AG325" s="59"/>
      <c r="AH325" s="59"/>
      <c r="AI325" s="59"/>
      <c r="AJ325" s="59"/>
      <c r="AK325" s="59"/>
      <c r="AL325" s="59"/>
    </row>
    <row r="326" spans="1:38" s="70" customFormat="1" ht="39.950000000000003" customHeight="1" x14ac:dyDescent="0.2">
      <c r="A326" s="185" t="str">
        <f>'Orçamento Sintético'!A325</f>
        <v>26.3</v>
      </c>
      <c r="B326" s="179" t="str">
        <f>'Orçamento Sintético'!B325</f>
        <v>TRE - 0285</v>
      </c>
      <c r="C326" s="180" t="str">
        <f>'Orçamento Sintético'!C325</f>
        <v>SERVIÇO DE MONTAGEM DE QUADRO TELEFÔNICO Nº 2, INCLUINDO ACESSÓRIOS TIPO BLOCOS BARGOA, SUPORTES E CONECTORES</v>
      </c>
      <c r="D326" s="187">
        <f>'Orçamento Sintético'!G325</f>
        <v>242.78</v>
      </c>
      <c r="E326" s="268"/>
      <c r="F326" s="265"/>
      <c r="G326" s="266"/>
      <c r="H326" s="268"/>
      <c r="I326" s="265"/>
      <c r="J326" s="266"/>
      <c r="K326" s="268"/>
      <c r="L326" s="265"/>
      <c r="M326" s="266"/>
      <c r="N326" s="268"/>
      <c r="O326" s="265"/>
      <c r="P326" s="266"/>
      <c r="Q326" s="268"/>
      <c r="R326" s="265"/>
      <c r="S326" s="266"/>
      <c r="T326" s="264">
        <v>1</v>
      </c>
      <c r="U326" s="265"/>
      <c r="V326" s="266"/>
      <c r="W326" s="59"/>
      <c r="X326" s="59"/>
      <c r="Y326" s="59"/>
      <c r="Z326" s="59"/>
      <c r="AA326" s="59"/>
      <c r="AB326" s="59"/>
      <c r="AC326" s="59"/>
      <c r="AD326" s="59"/>
      <c r="AE326" s="59"/>
      <c r="AF326" s="59"/>
      <c r="AG326" s="59"/>
      <c r="AH326" s="59"/>
      <c r="AI326" s="59"/>
      <c r="AJ326" s="59"/>
      <c r="AK326" s="59"/>
      <c r="AL326" s="59"/>
    </row>
    <row r="327" spans="1:38" s="70" customFormat="1" ht="39.950000000000003" customHeight="1" x14ac:dyDescent="0.2">
      <c r="A327" s="185" t="str">
        <f>'Orçamento Sintético'!A326</f>
        <v>26.4</v>
      </c>
      <c r="B327" s="179" t="str">
        <f>'Orçamento Sintético'!B326</f>
        <v>73749/1</v>
      </c>
      <c r="C327" s="180" t="str">
        <f>'Orçamento Sintético'!C326</f>
        <v>CAIXA ENTERRADA PARA INSTALAÇÕES TELEFÔNICAS TIPO R1, 60 x 35 x 50CM, EM BLOCO DE CONCRETO ESTRUTURAL</v>
      </c>
      <c r="D327" s="187">
        <f>'Orçamento Sintético'!G326</f>
        <v>198.62</v>
      </c>
      <c r="E327" s="268"/>
      <c r="F327" s="265"/>
      <c r="G327" s="266"/>
      <c r="H327" s="268"/>
      <c r="I327" s="265"/>
      <c r="J327" s="266"/>
      <c r="K327" s="268"/>
      <c r="L327" s="265"/>
      <c r="M327" s="266"/>
      <c r="N327" s="268"/>
      <c r="O327" s="265"/>
      <c r="P327" s="266"/>
      <c r="Q327" s="268"/>
      <c r="R327" s="265"/>
      <c r="S327" s="274">
        <v>1</v>
      </c>
      <c r="T327" s="268"/>
      <c r="U327" s="265"/>
      <c r="V327" s="266"/>
      <c r="W327" s="59"/>
      <c r="X327" s="59"/>
      <c r="Y327" s="59"/>
      <c r="Z327" s="59"/>
      <c r="AA327" s="59"/>
      <c r="AB327" s="59"/>
      <c r="AC327" s="59"/>
      <c r="AD327" s="59"/>
      <c r="AE327" s="59"/>
      <c r="AF327" s="59"/>
      <c r="AG327" s="59"/>
      <c r="AH327" s="59"/>
      <c r="AI327" s="59"/>
      <c r="AJ327" s="59"/>
      <c r="AK327" s="59"/>
      <c r="AL327" s="59"/>
    </row>
    <row r="328" spans="1:38" s="70" customFormat="1" ht="39.950000000000003" customHeight="1" x14ac:dyDescent="0.2">
      <c r="A328" s="185" t="str">
        <f>'Orçamento Sintético'!A327</f>
        <v>26.5</v>
      </c>
      <c r="B328" s="179">
        <f>'Orçamento Sintético'!B327</f>
        <v>84798</v>
      </c>
      <c r="C328" s="180" t="str">
        <f>'Orçamento Sintético'!C327</f>
        <v>TAMPA DE FERRO FUNDIDO PARA CAIXA R1, PADRÃO TELEBRÁS COMPLETO - FORNECIMENTO E INSTALAÇÃO</v>
      </c>
      <c r="D328" s="187">
        <f>'Orçamento Sintético'!G327</f>
        <v>259.25</v>
      </c>
      <c r="E328" s="268"/>
      <c r="F328" s="265"/>
      <c r="G328" s="266"/>
      <c r="H328" s="268"/>
      <c r="I328" s="265"/>
      <c r="J328" s="266"/>
      <c r="K328" s="268"/>
      <c r="L328" s="265"/>
      <c r="M328" s="266"/>
      <c r="N328" s="268"/>
      <c r="O328" s="265"/>
      <c r="P328" s="266"/>
      <c r="Q328" s="268"/>
      <c r="R328" s="265"/>
      <c r="S328" s="274">
        <v>1</v>
      </c>
      <c r="T328" s="268"/>
      <c r="U328" s="265"/>
      <c r="V328" s="266"/>
      <c r="W328" s="59"/>
      <c r="X328" s="59"/>
      <c r="Y328" s="59"/>
      <c r="Z328" s="59"/>
      <c r="AA328" s="59"/>
      <c r="AB328" s="59"/>
      <c r="AC328" s="59"/>
      <c r="AD328" s="59"/>
      <c r="AE328" s="59"/>
      <c r="AF328" s="59"/>
      <c r="AG328" s="59"/>
      <c r="AH328" s="59"/>
      <c r="AI328" s="59"/>
      <c r="AJ328" s="59"/>
      <c r="AK328" s="59"/>
      <c r="AL328" s="59"/>
    </row>
    <row r="329" spans="1:38" s="70" customFormat="1" ht="39.950000000000003" customHeight="1" x14ac:dyDescent="0.2">
      <c r="A329" s="185" t="str">
        <f>'Orçamento Sintético'!A328</f>
        <v>26.6</v>
      </c>
      <c r="B329" s="179">
        <f>'Orçamento Sintético'!B328</f>
        <v>91871</v>
      </c>
      <c r="C329" s="180" t="str">
        <f>'Orçamento Sintético'!C328</f>
        <v xml:space="preserve">ELETRODUTO RÍGIDO ROSCÁVEL, PVC DN 25MM (3/4"), PARA CIRCUITOS TERMINAIS, INSTALADO EM PAREDE </v>
      </c>
      <c r="D329" s="187">
        <f>'Orçamento Sintético'!G328</f>
        <v>358.41</v>
      </c>
      <c r="E329" s="268"/>
      <c r="F329" s="265"/>
      <c r="G329" s="266"/>
      <c r="H329" s="268"/>
      <c r="I329" s="265"/>
      <c r="J329" s="266"/>
      <c r="K329" s="268"/>
      <c r="L329" s="265"/>
      <c r="M329" s="266"/>
      <c r="N329" s="268"/>
      <c r="O329" s="265"/>
      <c r="P329" s="266"/>
      <c r="Q329" s="268"/>
      <c r="R329" s="265"/>
      <c r="S329" s="274">
        <v>1</v>
      </c>
      <c r="T329" s="268"/>
      <c r="U329" s="265"/>
      <c r="V329" s="266"/>
      <c r="W329" s="59"/>
      <c r="X329" s="59"/>
      <c r="Y329" s="59"/>
      <c r="Z329" s="59"/>
      <c r="AA329" s="59"/>
      <c r="AB329" s="59"/>
      <c r="AC329" s="59"/>
      <c r="AD329" s="59"/>
      <c r="AE329" s="59"/>
      <c r="AF329" s="59"/>
      <c r="AG329" s="59"/>
      <c r="AH329" s="59"/>
      <c r="AI329" s="59"/>
      <c r="AJ329" s="59"/>
      <c r="AK329" s="59"/>
      <c r="AL329" s="59"/>
    </row>
    <row r="330" spans="1:38" s="70" customFormat="1" ht="39.950000000000003" customHeight="1" x14ac:dyDescent="0.2">
      <c r="A330" s="185" t="str">
        <f>'Orçamento Sintético'!A329</f>
        <v>26.7</v>
      </c>
      <c r="B330" s="179">
        <f>'Orçamento Sintético'!B329</f>
        <v>98261</v>
      </c>
      <c r="C330" s="180" t="str">
        <f>'Orçamento Sintético'!C329</f>
        <v>CABO TELEFÔNICO CCI - 50, 1 PAR, INSTALADO EM ENTRADA DE EDIFICAÇÃO - FORNECIMENTO E INSTALAÇÃO</v>
      </c>
      <c r="D330" s="187">
        <f>'Orçamento Sintético'!G329</f>
        <v>112.32</v>
      </c>
      <c r="E330" s="268"/>
      <c r="F330" s="265"/>
      <c r="G330" s="266"/>
      <c r="H330" s="268"/>
      <c r="I330" s="265"/>
      <c r="J330" s="266"/>
      <c r="K330" s="268"/>
      <c r="L330" s="265"/>
      <c r="M330" s="266"/>
      <c r="N330" s="268"/>
      <c r="O330" s="265"/>
      <c r="P330" s="266"/>
      <c r="Q330" s="268"/>
      <c r="R330" s="265"/>
      <c r="S330" s="266"/>
      <c r="T330" s="264">
        <v>1</v>
      </c>
      <c r="U330" s="265"/>
      <c r="V330" s="266"/>
      <c r="W330" s="59"/>
      <c r="X330" s="59"/>
      <c r="Y330" s="59"/>
      <c r="Z330" s="59"/>
      <c r="AA330" s="59"/>
      <c r="AB330" s="59"/>
      <c r="AC330" s="59"/>
      <c r="AD330" s="59"/>
      <c r="AE330" s="59"/>
      <c r="AF330" s="59"/>
      <c r="AG330" s="59"/>
      <c r="AH330" s="59"/>
      <c r="AI330" s="59"/>
      <c r="AJ330" s="59"/>
      <c r="AK330" s="59"/>
      <c r="AL330" s="59"/>
    </row>
    <row r="331" spans="1:38" s="70" customFormat="1" ht="39.950000000000003" customHeight="1" x14ac:dyDescent="0.2">
      <c r="A331" s="185" t="str">
        <f>'Orçamento Sintético'!A330</f>
        <v>26.8</v>
      </c>
      <c r="B331" s="179">
        <f>'Orçamento Sintético'!B330</f>
        <v>93358</v>
      </c>
      <c r="C331" s="180" t="str">
        <f>'Orçamento Sintético'!C330</f>
        <v>ESCAVAÇÃO MANUAL DE VALA COM PROFUNDIDADE MENOR OU IGUAL A 1,30M</v>
      </c>
      <c r="D331" s="187">
        <f>'Orçamento Sintético'!G330</f>
        <v>140.97</v>
      </c>
      <c r="E331" s="268"/>
      <c r="F331" s="265"/>
      <c r="G331" s="266"/>
      <c r="H331" s="268"/>
      <c r="I331" s="265"/>
      <c r="J331" s="266"/>
      <c r="K331" s="268"/>
      <c r="L331" s="265"/>
      <c r="M331" s="266"/>
      <c r="N331" s="268"/>
      <c r="O331" s="265"/>
      <c r="P331" s="266"/>
      <c r="Q331" s="268"/>
      <c r="R331" s="265"/>
      <c r="S331" s="274">
        <v>1</v>
      </c>
      <c r="T331" s="268"/>
      <c r="U331" s="265"/>
      <c r="V331" s="266"/>
      <c r="W331" s="59"/>
      <c r="X331" s="59"/>
      <c r="Y331" s="59"/>
      <c r="Z331" s="59"/>
      <c r="AA331" s="59"/>
      <c r="AB331" s="59"/>
      <c r="AC331" s="59"/>
      <c r="AD331" s="59"/>
      <c r="AE331" s="59"/>
      <c r="AF331" s="59"/>
      <c r="AG331" s="59"/>
      <c r="AH331" s="59"/>
      <c r="AI331" s="59"/>
      <c r="AJ331" s="59"/>
      <c r="AK331" s="59"/>
      <c r="AL331" s="59"/>
    </row>
    <row r="332" spans="1:38" s="70" customFormat="1" ht="39.950000000000003" customHeight="1" thickBot="1" x14ac:dyDescent="0.25">
      <c r="A332" s="185" t="str">
        <f>'Orçamento Sintético'!A331</f>
        <v>26.9</v>
      </c>
      <c r="B332" s="179">
        <f>'Orçamento Sintético'!B331</f>
        <v>96995</v>
      </c>
      <c r="C332" s="180" t="str">
        <f>'Orçamento Sintético'!C331</f>
        <v>REATERRO MANUAL APILOADO COM SOQUETE</v>
      </c>
      <c r="D332" s="187">
        <f>'Orçamento Sintético'!G331</f>
        <v>85.46</v>
      </c>
      <c r="E332" s="268"/>
      <c r="F332" s="265"/>
      <c r="G332" s="266"/>
      <c r="H332" s="268"/>
      <c r="I332" s="265"/>
      <c r="J332" s="266"/>
      <c r="K332" s="268"/>
      <c r="L332" s="265"/>
      <c r="M332" s="266"/>
      <c r="N332" s="268"/>
      <c r="O332" s="265"/>
      <c r="P332" s="266"/>
      <c r="Q332" s="268"/>
      <c r="R332" s="265"/>
      <c r="S332" s="274">
        <v>1</v>
      </c>
      <c r="T332" s="268"/>
      <c r="U332" s="265"/>
      <c r="V332" s="266"/>
      <c r="W332" s="59"/>
      <c r="X332" s="59"/>
      <c r="Y332" s="59"/>
      <c r="Z332" s="59"/>
      <c r="AA332" s="59"/>
      <c r="AB332" s="59"/>
      <c r="AC332" s="59"/>
      <c r="AD332" s="59"/>
      <c r="AE332" s="59"/>
      <c r="AF332" s="59"/>
      <c r="AG332" s="59"/>
      <c r="AH332" s="59"/>
      <c r="AI332" s="59"/>
      <c r="AJ332" s="59"/>
      <c r="AK332" s="59"/>
      <c r="AL332" s="59"/>
    </row>
    <row r="333" spans="1:38" s="8" customFormat="1" ht="30" customHeight="1" thickBot="1" x14ac:dyDescent="0.25">
      <c r="A333" s="183">
        <f>'Orçamento Sintético'!A332</f>
        <v>27</v>
      </c>
      <c r="B333" s="177"/>
      <c r="C333" s="178" t="str">
        <f>'Orçamento Sintético'!C332</f>
        <v>INSTALAÇÕES DE AR-CONDICIONADO</v>
      </c>
      <c r="D333" s="184">
        <f>SUM(D334:D335)</f>
        <v>6088.32</v>
      </c>
      <c r="E333" s="333">
        <f>SUM(E334:G334)*$D$334+SUM(E335:G335)*$D$335</f>
        <v>0</v>
      </c>
      <c r="F333" s="334"/>
      <c r="G333" s="123">
        <f>E333/$D$333</f>
        <v>0</v>
      </c>
      <c r="H333" s="337">
        <f>SUM(H334:J334)*$D$334+SUM(H335:J335)*$D$335</f>
        <v>0</v>
      </c>
      <c r="I333" s="334"/>
      <c r="J333" s="123">
        <f>H333/$D$333</f>
        <v>0</v>
      </c>
      <c r="K333" s="337">
        <f>SUM(K334:M334)*$D$334+SUM(K335:M335)*$D$335</f>
        <v>0</v>
      </c>
      <c r="L333" s="334"/>
      <c r="M333" s="123">
        <f>K333/$D$333</f>
        <v>0</v>
      </c>
      <c r="N333" s="347">
        <f>SUM(N334:P334)*$D$334+SUM(N335:P335)*$D$335</f>
        <v>540.96</v>
      </c>
      <c r="O333" s="336"/>
      <c r="P333" s="262">
        <f>N333/$D$333</f>
        <v>8.8852097130242835E-2</v>
      </c>
      <c r="Q333" s="347">
        <f>SUM(Q334:S334)*$D$334+SUM(Q335:S335)*$D$335</f>
        <v>540.96</v>
      </c>
      <c r="R333" s="336"/>
      <c r="S333" s="262">
        <f>Q333/$D$333</f>
        <v>8.8852097130242835E-2</v>
      </c>
      <c r="T333" s="347">
        <f>SUM(T334:V334)*$D$334+SUM(T335:V335)*$D$335</f>
        <v>5006.3999999999996</v>
      </c>
      <c r="U333" s="336"/>
      <c r="V333" s="262">
        <f>T333/$D$333</f>
        <v>0.82229580573951433</v>
      </c>
      <c r="W333" s="59"/>
      <c r="X333" s="154">
        <f>E333+H333+K333+N333+T333+Q333</f>
        <v>6088.32</v>
      </c>
      <c r="Y333" s="59"/>
      <c r="Z333" s="59"/>
      <c r="AA333" s="59"/>
      <c r="AB333" s="59"/>
      <c r="AC333" s="59"/>
      <c r="AD333" s="59"/>
      <c r="AE333" s="59"/>
      <c r="AF333" s="59"/>
      <c r="AG333" s="59"/>
      <c r="AH333" s="59"/>
      <c r="AI333" s="59"/>
      <c r="AJ333" s="59"/>
      <c r="AK333" s="59"/>
      <c r="AL333" s="59"/>
    </row>
    <row r="334" spans="1:38" s="70" customFormat="1" ht="60" customHeight="1" x14ac:dyDescent="0.2">
      <c r="A334" s="185" t="str">
        <f>'Orçamento Sintético'!A333</f>
        <v>27.1</v>
      </c>
      <c r="B334" s="179" t="str">
        <f>'Orçamento Sintético'!B333</f>
        <v>TRE - 0051</v>
      </c>
      <c r="C334" s="180" t="str">
        <f>'Orçamento Sintético'!C333</f>
        <v xml:space="preserve">INSTALAÇÃO DE SPLIT (EVAPORADOR E CONDENSADOR) EM PAREDE, CAPACIDADE ATÉ 30.000BTU/H, COM FORNECIMENTO COMPLETO DE MATERIAIS, EXCETO APARELHO DE AR-CONDICIONADO </v>
      </c>
      <c r="D334" s="187">
        <f>'Orçamento Sintético'!G333</f>
        <v>5006.3999999999996</v>
      </c>
      <c r="E334" s="268"/>
      <c r="F334" s="265"/>
      <c r="G334" s="266"/>
      <c r="H334" s="268"/>
      <c r="I334" s="265"/>
      <c r="J334" s="266"/>
      <c r="K334" s="268"/>
      <c r="L334" s="265"/>
      <c r="M334" s="266"/>
      <c r="N334" s="268"/>
      <c r="O334" s="265"/>
      <c r="P334" s="266"/>
      <c r="Q334" s="268"/>
      <c r="R334" s="265"/>
      <c r="S334" s="266"/>
      <c r="T334" s="268"/>
      <c r="U334" s="275">
        <v>1</v>
      </c>
      <c r="V334" s="266"/>
      <c r="W334" s="59"/>
      <c r="X334" s="59"/>
      <c r="Y334" s="59"/>
      <c r="Z334" s="59"/>
      <c r="AA334" s="59"/>
      <c r="AB334" s="59"/>
      <c r="AC334" s="59"/>
      <c r="AD334" s="59"/>
      <c r="AE334" s="59"/>
      <c r="AF334" s="59"/>
      <c r="AG334" s="59"/>
      <c r="AH334" s="59"/>
      <c r="AI334" s="59"/>
      <c r="AJ334" s="59"/>
      <c r="AK334" s="59"/>
      <c r="AL334" s="59"/>
    </row>
    <row r="335" spans="1:38" s="70" customFormat="1" ht="39.950000000000003" customHeight="1" thickBot="1" x14ac:dyDescent="0.25">
      <c r="A335" s="185" t="str">
        <f>'Orçamento Sintético'!A334</f>
        <v>27.2</v>
      </c>
      <c r="B335" s="179" t="str">
        <f>'Orçamento Sintético'!B334</f>
        <v>TRE - 0286</v>
      </c>
      <c r="C335" s="180" t="str">
        <f>'Orçamento Sintético'!C334</f>
        <v>PONTO DE DRENAGEM PARA AR-CONDICIONADO, EM TUBO DE PVC SOLDÁVEL DN 25MM, INCLUSIVE CONEXÕES, RASGOS E CHUMBAMENTOS</v>
      </c>
      <c r="D335" s="187">
        <f>'Orçamento Sintético'!G334</f>
        <v>1081.92</v>
      </c>
      <c r="E335" s="268"/>
      <c r="F335" s="265"/>
      <c r="G335" s="266"/>
      <c r="H335" s="268"/>
      <c r="I335" s="265"/>
      <c r="J335" s="266"/>
      <c r="K335" s="268"/>
      <c r="L335" s="265"/>
      <c r="M335" s="266"/>
      <c r="N335" s="268"/>
      <c r="O335" s="265"/>
      <c r="P335" s="274">
        <v>0.5</v>
      </c>
      <c r="Q335" s="264">
        <v>0.5</v>
      </c>
      <c r="R335" s="265"/>
      <c r="S335" s="266"/>
      <c r="T335" s="268"/>
      <c r="U335" s="265"/>
      <c r="V335" s="266"/>
      <c r="W335" s="59"/>
      <c r="X335" s="59"/>
      <c r="Y335" s="59"/>
      <c r="Z335" s="59"/>
      <c r="AA335" s="59"/>
      <c r="AB335" s="59"/>
      <c r="AC335" s="59"/>
      <c r="AD335" s="59"/>
      <c r="AE335" s="59"/>
      <c r="AF335" s="59"/>
      <c r="AG335" s="59"/>
      <c r="AH335" s="59"/>
      <c r="AI335" s="59"/>
      <c r="AJ335" s="59"/>
      <c r="AK335" s="59"/>
      <c r="AL335" s="59"/>
    </row>
    <row r="336" spans="1:38" s="8" customFormat="1" ht="30" customHeight="1" thickBot="1" x14ac:dyDescent="0.25">
      <c r="A336" s="183">
        <f>'Orçamento Sintético'!A335</f>
        <v>28</v>
      </c>
      <c r="B336" s="177"/>
      <c r="C336" s="178" t="str">
        <f>'Orçamento Sintético'!C335</f>
        <v>INSTALAÇÕES HIDRÁULICAS</v>
      </c>
      <c r="D336" s="184">
        <f>D337+D340+D344+D348+D353+D357+D361</f>
        <v>4978.51</v>
      </c>
      <c r="E336" s="333">
        <f>E337+E340+E344+E348+E353+E357+E361</f>
        <v>0</v>
      </c>
      <c r="F336" s="334"/>
      <c r="G336" s="123">
        <f>E336/$D$336</f>
        <v>0</v>
      </c>
      <c r="H336" s="337">
        <f>H337+H340+H344+H348+H353+H357+H361</f>
        <v>0</v>
      </c>
      <c r="I336" s="334"/>
      <c r="J336" s="123">
        <f>H336/$D$336</f>
        <v>0</v>
      </c>
      <c r="K336" s="347">
        <f>K337+K340+K344+K348+K353+K357+K361</f>
        <v>661.12</v>
      </c>
      <c r="L336" s="336"/>
      <c r="M336" s="262">
        <f>K336/$D$336</f>
        <v>0.13279475184342301</v>
      </c>
      <c r="N336" s="347">
        <f>N337+N340+N344+N348+N353+N357+N361</f>
        <v>2499.0780000000004</v>
      </c>
      <c r="O336" s="336"/>
      <c r="P336" s="262">
        <f>N336/$D$336</f>
        <v>0.50197308029912568</v>
      </c>
      <c r="Q336" s="347">
        <f>Q337+Q340+Q344+Q348+Q353+Q357+Q361</f>
        <v>1043.778</v>
      </c>
      <c r="R336" s="336"/>
      <c r="S336" s="262">
        <f>Q336/$D$336</f>
        <v>0.20965670451600982</v>
      </c>
      <c r="T336" s="347">
        <f>T337+T340+T344+T348+T353+T357+T361</f>
        <v>774.53399999999999</v>
      </c>
      <c r="U336" s="336"/>
      <c r="V336" s="262">
        <f>T336/$D$336</f>
        <v>0.15557546334144151</v>
      </c>
      <c r="W336" s="59"/>
      <c r="X336" s="154">
        <f>E336+H336+K336+N336+T336+Q336</f>
        <v>4978.51</v>
      </c>
      <c r="Y336" s="59"/>
      <c r="Z336" s="59"/>
      <c r="AA336" s="59"/>
      <c r="AB336" s="59"/>
      <c r="AC336" s="59"/>
      <c r="AD336" s="59"/>
      <c r="AE336" s="59"/>
      <c r="AF336" s="59"/>
      <c r="AG336" s="59"/>
      <c r="AH336" s="59"/>
      <c r="AI336" s="59"/>
      <c r="AJ336" s="59"/>
      <c r="AK336" s="59"/>
      <c r="AL336" s="59"/>
    </row>
    <row r="337" spans="1:38" s="8" customFormat="1" ht="30" customHeight="1" thickBot="1" x14ac:dyDescent="0.25">
      <c r="A337" s="188" t="str">
        <f>'Orçamento Sintético'!A336</f>
        <v>28.1</v>
      </c>
      <c r="B337" s="181"/>
      <c r="C337" s="182" t="str">
        <f>'Orçamento Sintético'!C336</f>
        <v>ALIMENTAÇÃO DE ÁGUA FRIA / EXTRAVASOR</v>
      </c>
      <c r="D337" s="189">
        <f>SUM(D338:D339)</f>
        <v>1246.57</v>
      </c>
      <c r="E337" s="333">
        <f>SUM(E338:G338)*$D$338+SUM(E339:G339)*$D$339</f>
        <v>0</v>
      </c>
      <c r="F337" s="334"/>
      <c r="G337" s="123">
        <f>E337/$D$337</f>
        <v>0</v>
      </c>
      <c r="H337" s="337">
        <f>SUM(H338:J338)*$D$338+SUM(H339:J339)*$D$339</f>
        <v>0</v>
      </c>
      <c r="I337" s="334"/>
      <c r="J337" s="123">
        <f>H337/$D$337</f>
        <v>0</v>
      </c>
      <c r="K337" s="337">
        <f>SUM(K338:M338)*$D$338+SUM(K339:M339)*$D$339</f>
        <v>0</v>
      </c>
      <c r="L337" s="334"/>
      <c r="M337" s="123">
        <f>K337/$D$337</f>
        <v>0</v>
      </c>
      <c r="N337" s="338">
        <f>SUM(N338:P338)*$D$338+SUM(N339:P339)*$D$339</f>
        <v>1246.57</v>
      </c>
      <c r="O337" s="339"/>
      <c r="P337" s="287">
        <f>N337/$D$337</f>
        <v>1</v>
      </c>
      <c r="Q337" s="337">
        <f>SUM(Q338:S338)*$D$338+SUM(Q339:S339)*$D$339</f>
        <v>0</v>
      </c>
      <c r="R337" s="334"/>
      <c r="S337" s="123">
        <f>Q337/$D$337</f>
        <v>0</v>
      </c>
      <c r="T337" s="337">
        <f>SUM(T338:V338)*$D$338+SUM(T339:V339)*$D$339</f>
        <v>0</v>
      </c>
      <c r="U337" s="334"/>
      <c r="V337" s="123">
        <f>T337/$D$337</f>
        <v>0</v>
      </c>
      <c r="W337" s="59"/>
      <c r="X337" s="59"/>
      <c r="Y337" s="59"/>
      <c r="Z337" s="59"/>
      <c r="AA337" s="59"/>
      <c r="AB337" s="59"/>
      <c r="AC337" s="59"/>
      <c r="AD337" s="59"/>
      <c r="AE337" s="59"/>
      <c r="AF337" s="59"/>
      <c r="AG337" s="59"/>
      <c r="AH337" s="59"/>
      <c r="AI337" s="59"/>
      <c r="AJ337" s="59"/>
      <c r="AK337" s="59"/>
      <c r="AL337" s="59"/>
    </row>
    <row r="338" spans="1:38" s="70" customFormat="1" ht="39.950000000000003" customHeight="1" x14ac:dyDescent="0.2">
      <c r="A338" s="185" t="str">
        <f>'Orçamento Sintético'!A337</f>
        <v>28.1.1</v>
      </c>
      <c r="B338" s="179">
        <f>'Orçamento Sintético'!B337</f>
        <v>91785</v>
      </c>
      <c r="C338" s="180" t="str">
        <f>'Orçamento Sintético'!C337</f>
        <v>SERVIÇO DE INSTALAÇÃO DE TUBOS DE PVC SOLDÁVEL DE ÁGUA FRIA, DN 25MM, INCLUSIVE CONEXÕES, CORTES E FIXAÇÕES</v>
      </c>
      <c r="D338" s="187">
        <f>'Orçamento Sintético'!G337</f>
        <v>1225.7</v>
      </c>
      <c r="E338" s="268"/>
      <c r="F338" s="265"/>
      <c r="G338" s="266"/>
      <c r="H338" s="268"/>
      <c r="I338" s="265"/>
      <c r="J338" s="266"/>
      <c r="K338" s="268"/>
      <c r="L338" s="265"/>
      <c r="M338" s="266"/>
      <c r="N338" s="268"/>
      <c r="O338" s="275">
        <v>0.5</v>
      </c>
      <c r="P338" s="274">
        <v>0.5</v>
      </c>
      <c r="Q338" s="268"/>
      <c r="R338" s="265"/>
      <c r="S338" s="266"/>
      <c r="T338" s="268"/>
      <c r="U338" s="265"/>
      <c r="V338" s="266"/>
      <c r="W338" s="59"/>
      <c r="X338" s="59"/>
      <c r="Y338" s="59"/>
      <c r="Z338" s="59"/>
      <c r="AA338" s="59"/>
      <c r="AB338" s="59"/>
      <c r="AC338" s="59"/>
      <c r="AD338" s="59"/>
      <c r="AE338" s="59"/>
      <c r="AF338" s="59"/>
      <c r="AG338" s="59"/>
      <c r="AH338" s="59"/>
      <c r="AI338" s="59"/>
      <c r="AJ338" s="59"/>
      <c r="AK338" s="59"/>
      <c r="AL338" s="59"/>
    </row>
    <row r="339" spans="1:38" s="70" customFormat="1" ht="39.950000000000003" customHeight="1" thickBot="1" x14ac:dyDescent="0.25">
      <c r="A339" s="185" t="str">
        <f>'Orçamento Sintético'!A338</f>
        <v>28.1.2</v>
      </c>
      <c r="B339" s="179">
        <f>'Orçamento Sintético'!B338</f>
        <v>94489</v>
      </c>
      <c r="C339" s="180" t="str">
        <f>'Orçamento Sintético'!C338</f>
        <v>REGISTRO DE ESFERA, PVC SOLDÁVEL 25 MM, INSTALADO EM RESERVAÇÃO DE ÁGUA DE EDIFICAÇÃO QUE POSSUA RESERVATÓRIO DE FIBRA/FIBROCIMENTO</v>
      </c>
      <c r="D339" s="187">
        <f>'Orçamento Sintético'!G338</f>
        <v>20.87</v>
      </c>
      <c r="E339" s="268"/>
      <c r="F339" s="265"/>
      <c r="G339" s="266"/>
      <c r="H339" s="268"/>
      <c r="I339" s="265"/>
      <c r="J339" s="266"/>
      <c r="K339" s="268"/>
      <c r="L339" s="265"/>
      <c r="M339" s="266"/>
      <c r="N339" s="268"/>
      <c r="O339" s="265"/>
      <c r="P339" s="274">
        <v>1</v>
      </c>
      <c r="Q339" s="268"/>
      <c r="R339" s="265"/>
      <c r="S339" s="266"/>
      <c r="T339" s="268"/>
      <c r="U339" s="265"/>
      <c r="V339" s="266"/>
      <c r="W339" s="59"/>
      <c r="X339" s="59"/>
      <c r="Y339" s="59"/>
      <c r="Z339" s="59"/>
      <c r="AA339" s="59"/>
      <c r="AB339" s="59"/>
      <c r="AC339" s="59"/>
      <c r="AD339" s="59"/>
      <c r="AE339" s="59"/>
      <c r="AF339" s="59"/>
      <c r="AG339" s="59"/>
      <c r="AH339" s="59"/>
      <c r="AI339" s="59"/>
      <c r="AJ339" s="59"/>
      <c r="AK339" s="59"/>
      <c r="AL339" s="59"/>
    </row>
    <row r="340" spans="1:38" s="8" customFormat="1" ht="30" customHeight="1" thickBot="1" x14ac:dyDescent="0.25">
      <c r="A340" s="188" t="str">
        <f>'Orçamento Sintético'!A339</f>
        <v>28.2</v>
      </c>
      <c r="B340" s="181"/>
      <c r="C340" s="182" t="str">
        <f>'Orçamento Sintético'!C339</f>
        <v>BARRILETE</v>
      </c>
      <c r="D340" s="189">
        <f>SUM(D341:D343)</f>
        <v>1546.4599999999998</v>
      </c>
      <c r="E340" s="333">
        <f>SUM(E341:G341)*$D$341+SUM(E342:G342)*$D$342+SUM(E343:G343)*$D$343</f>
        <v>0</v>
      </c>
      <c r="F340" s="334"/>
      <c r="G340" s="123">
        <f>E340/$D$340</f>
        <v>0</v>
      </c>
      <c r="H340" s="337">
        <f>SUM(H341:J341)*$D$341+SUM(H342:J342)*$D$342+SUM(H343:J343)*$D$343</f>
        <v>0</v>
      </c>
      <c r="I340" s="334"/>
      <c r="J340" s="123">
        <f>H340/$D$340</f>
        <v>0</v>
      </c>
      <c r="K340" s="338">
        <f>SUM(K341:M341)*$D$341+SUM(K342:M342)*$D$342+SUM(K343:M343)*$D$343</f>
        <v>661.12</v>
      </c>
      <c r="L340" s="339"/>
      <c r="M340" s="287">
        <f>K340/$D$340</f>
        <v>0.42750539942837196</v>
      </c>
      <c r="N340" s="337">
        <f>SUM(N341:P341)*$D$341+SUM(N342:P342)*$D$342+SUM(N343:P343)*$D$343</f>
        <v>0</v>
      </c>
      <c r="O340" s="334"/>
      <c r="P340" s="123">
        <f>N340/$D$340</f>
        <v>0</v>
      </c>
      <c r="Q340" s="338">
        <f>SUM(Q341:S341)*$D$341+SUM(Q342:S342)*$D$342+SUM(Q343:S343)*$D$343</f>
        <v>885.34</v>
      </c>
      <c r="R340" s="339"/>
      <c r="S340" s="287">
        <f>Q340/$D$340</f>
        <v>0.57249460057162815</v>
      </c>
      <c r="T340" s="337">
        <f>SUM(T341:V341)*$D$341+SUM(T342:V342)*$D$342+SUM(T343:V343)*$D$343</f>
        <v>0</v>
      </c>
      <c r="U340" s="334"/>
      <c r="V340" s="123">
        <f>T340/$D$340</f>
        <v>0</v>
      </c>
      <c r="W340" s="59"/>
      <c r="X340" s="59"/>
      <c r="Y340" s="59"/>
      <c r="Z340" s="59"/>
      <c r="AA340" s="59"/>
      <c r="AB340" s="59"/>
      <c r="AC340" s="59"/>
      <c r="AD340" s="59"/>
      <c r="AE340" s="59"/>
      <c r="AF340" s="59"/>
      <c r="AG340" s="59"/>
      <c r="AH340" s="59"/>
      <c r="AI340" s="59"/>
      <c r="AJ340" s="59"/>
      <c r="AK340" s="59"/>
      <c r="AL340" s="59"/>
    </row>
    <row r="341" spans="1:38" s="70" customFormat="1" ht="39.950000000000003" customHeight="1" x14ac:dyDescent="0.2">
      <c r="A341" s="185" t="str">
        <f>'Orçamento Sintético'!A340</f>
        <v>28.2.1</v>
      </c>
      <c r="B341" s="179">
        <f>'Orçamento Sintético'!B340</f>
        <v>88503</v>
      </c>
      <c r="C341" s="180" t="str">
        <f>'Orçamento Sintético'!C340</f>
        <v>CAIXA D´ÁGUA EM POLIETILENO, 1000 LITROS, COM ACESSÓRIOS</v>
      </c>
      <c r="D341" s="187">
        <f>'Orçamento Sintético'!G340</f>
        <v>671.2</v>
      </c>
      <c r="E341" s="268"/>
      <c r="F341" s="265"/>
      <c r="G341" s="266"/>
      <c r="H341" s="268"/>
      <c r="I341" s="265"/>
      <c r="J341" s="266"/>
      <c r="K341" s="268"/>
      <c r="L341" s="265"/>
      <c r="M341" s="266"/>
      <c r="N341" s="268"/>
      <c r="O341" s="265"/>
      <c r="P341" s="266"/>
      <c r="Q341" s="268"/>
      <c r="R341" s="265"/>
      <c r="S341" s="274">
        <v>1</v>
      </c>
      <c r="T341" s="268"/>
      <c r="U341" s="265"/>
      <c r="V341" s="266"/>
      <c r="W341" s="59"/>
      <c r="X341" s="59"/>
      <c r="Y341" s="59"/>
      <c r="Z341" s="59"/>
      <c r="AA341" s="59"/>
      <c r="AB341" s="59"/>
      <c r="AC341" s="59"/>
      <c r="AD341" s="59"/>
      <c r="AE341" s="59"/>
      <c r="AF341" s="59"/>
      <c r="AG341" s="59"/>
      <c r="AH341" s="59"/>
      <c r="AI341" s="59"/>
      <c r="AJ341" s="59"/>
      <c r="AK341" s="59"/>
      <c r="AL341" s="59"/>
    </row>
    <row r="342" spans="1:38" s="70" customFormat="1" ht="39.950000000000003" customHeight="1" x14ac:dyDescent="0.2">
      <c r="A342" s="185" t="str">
        <f>'Orçamento Sintético'!A341</f>
        <v>28.2.2</v>
      </c>
      <c r="B342" s="179">
        <f>'Orçamento Sintético'!B341</f>
        <v>91788</v>
      </c>
      <c r="C342" s="180" t="str">
        <f>'Orçamento Sintético'!C341</f>
        <v>SERVIÇO DE INSTALAÇÃO DE TUBOS DE PVC SOLDÁVEL, ÁGUA FRIA, DN 50MM, INCLUSIVE CONEXÕES, CORTES E FIXAÇÕES</v>
      </c>
      <c r="D342" s="187">
        <f>'Orçamento Sintético'!G341</f>
        <v>826.4</v>
      </c>
      <c r="E342" s="268"/>
      <c r="F342" s="265"/>
      <c r="G342" s="266"/>
      <c r="H342" s="268"/>
      <c r="I342" s="265"/>
      <c r="J342" s="266"/>
      <c r="K342" s="268"/>
      <c r="L342" s="275">
        <v>0.5</v>
      </c>
      <c r="M342" s="274">
        <v>0.3</v>
      </c>
      <c r="N342" s="268"/>
      <c r="O342" s="265"/>
      <c r="P342" s="266"/>
      <c r="Q342" s="268"/>
      <c r="R342" s="265"/>
      <c r="S342" s="274">
        <v>0.2</v>
      </c>
      <c r="T342" s="268"/>
      <c r="U342" s="265"/>
      <c r="V342" s="266"/>
      <c r="W342" s="59"/>
      <c r="X342" s="59"/>
      <c r="Y342" s="59"/>
      <c r="Z342" s="59"/>
      <c r="AA342" s="59"/>
      <c r="AB342" s="59"/>
      <c r="AC342" s="59"/>
      <c r="AD342" s="59"/>
      <c r="AE342" s="59"/>
      <c r="AF342" s="59"/>
      <c r="AG342" s="59"/>
      <c r="AH342" s="59"/>
      <c r="AI342" s="59"/>
      <c r="AJ342" s="59"/>
      <c r="AK342" s="59"/>
      <c r="AL342" s="59"/>
    </row>
    <row r="343" spans="1:38" s="6" customFormat="1" ht="60" customHeight="1" thickBot="1" x14ac:dyDescent="0.25">
      <c r="A343" s="185" t="str">
        <f>'Orçamento Sintético'!A342</f>
        <v>28.2.3</v>
      </c>
      <c r="B343" s="179">
        <f>'Orçamento Sintético'!B342</f>
        <v>94492</v>
      </c>
      <c r="C343" s="180" t="str">
        <f>'Orçamento Sintético'!C342</f>
        <v>REGISTRO DE ESFERA EM PVC SOLDÁVEL, DN 50MM, INSTALADO EM RESERVAÇÃO DE ÁGUA DE EDIFICAÇÃO QUE POSSUA RESERVATÓRIO DE FIBRA/FIBROCIMENTO - FORNECIMENTO E INSTALAÇÃO</v>
      </c>
      <c r="D343" s="187">
        <f>'Orçamento Sintético'!G342</f>
        <v>48.86</v>
      </c>
      <c r="E343" s="268"/>
      <c r="F343" s="265"/>
      <c r="G343" s="266"/>
      <c r="H343" s="268"/>
      <c r="I343" s="265"/>
      <c r="J343" s="266"/>
      <c r="K343" s="268"/>
      <c r="L343" s="265"/>
      <c r="M343" s="266"/>
      <c r="N343" s="268"/>
      <c r="O343" s="265"/>
      <c r="P343" s="266"/>
      <c r="Q343" s="268"/>
      <c r="R343" s="265"/>
      <c r="S343" s="274">
        <v>1</v>
      </c>
      <c r="T343" s="268"/>
      <c r="U343" s="265"/>
      <c r="V343" s="266"/>
      <c r="W343" s="59"/>
      <c r="X343" s="59"/>
      <c r="Y343" s="59"/>
      <c r="Z343" s="59"/>
      <c r="AA343" s="59"/>
      <c r="AB343" s="59"/>
      <c r="AC343" s="59"/>
      <c r="AD343" s="59"/>
      <c r="AE343" s="59"/>
      <c r="AF343" s="59"/>
      <c r="AG343" s="59"/>
      <c r="AH343" s="59"/>
      <c r="AI343" s="59"/>
      <c r="AJ343" s="59"/>
      <c r="AK343" s="59"/>
      <c r="AL343" s="59"/>
    </row>
    <row r="344" spans="1:38" s="8" customFormat="1" ht="30" customHeight="1" thickBot="1" x14ac:dyDescent="0.25">
      <c r="A344" s="188" t="str">
        <f>'Orçamento Sintético'!A343</f>
        <v>28.3</v>
      </c>
      <c r="B344" s="181"/>
      <c r="C344" s="182" t="str">
        <f>'Orçamento Sintético'!C343</f>
        <v>DISTRIBUIÇÃO DE ÁGUA FRIA - LAVABO PÚBLICO</v>
      </c>
      <c r="D344" s="189">
        <f>SUM(D345:D347)</f>
        <v>587.86</v>
      </c>
      <c r="E344" s="333">
        <f>SUM(E345:G345)*$D$345+SUM(E346:G346)*$D$346+SUM(E347:G347)*$D$347</f>
        <v>0</v>
      </c>
      <c r="F344" s="334"/>
      <c r="G344" s="123">
        <f>E344/$D$344</f>
        <v>0</v>
      </c>
      <c r="H344" s="337">
        <f>SUM(H345:J345)*$D$345+SUM(H346:J346)*$D$346+SUM(H347:J347)*$D$347</f>
        <v>0</v>
      </c>
      <c r="I344" s="334"/>
      <c r="J344" s="123">
        <f>H344/$D$344</f>
        <v>0</v>
      </c>
      <c r="K344" s="337">
        <f>SUM(K345:M345)*$D$345+SUM(K346:M346)*$D$346+SUM(K347:M347)*$D$347</f>
        <v>0</v>
      </c>
      <c r="L344" s="334"/>
      <c r="M344" s="123">
        <f>K344/$D$344</f>
        <v>0</v>
      </c>
      <c r="N344" s="338">
        <f>SUM(N345:P345)*$D$345+SUM(N346:P346)*$D$346+SUM(N347:P347)*$D$347</f>
        <v>413.31400000000002</v>
      </c>
      <c r="O344" s="339"/>
      <c r="P344" s="287">
        <f>N344/$D$344</f>
        <v>0.70308236654985878</v>
      </c>
      <c r="Q344" s="337">
        <f>SUM(Q345:S345)*$D$345+SUM(Q346:S346)*$D$346+SUM(Q347:S347)*$D$347</f>
        <v>0</v>
      </c>
      <c r="R344" s="334"/>
      <c r="S344" s="123">
        <f>Q344/$D$344</f>
        <v>0</v>
      </c>
      <c r="T344" s="338">
        <f>SUM(T345:V345)*$D$345+SUM(T346:V346)*$D$346+SUM(T347:V347)*$D$347</f>
        <v>174.54599999999999</v>
      </c>
      <c r="U344" s="339"/>
      <c r="V344" s="287">
        <f>T344/$D$344</f>
        <v>0.29691763345014116</v>
      </c>
      <c r="W344" s="59"/>
      <c r="X344" s="59"/>
      <c r="Y344" s="59"/>
      <c r="Z344" s="59"/>
      <c r="AA344" s="59"/>
      <c r="AB344" s="59"/>
      <c r="AC344" s="59"/>
      <c r="AD344" s="59"/>
      <c r="AE344" s="59"/>
      <c r="AF344" s="59"/>
      <c r="AG344" s="59"/>
      <c r="AH344" s="59"/>
      <c r="AI344" s="59"/>
      <c r="AJ344" s="59"/>
      <c r="AK344" s="59"/>
      <c r="AL344" s="59"/>
    </row>
    <row r="345" spans="1:38" s="70" customFormat="1" ht="39.950000000000003" customHeight="1" x14ac:dyDescent="0.2">
      <c r="A345" s="185" t="str">
        <f>'Orçamento Sintético'!A344</f>
        <v>28.3.1</v>
      </c>
      <c r="B345" s="179">
        <f>'Orçamento Sintético'!B344</f>
        <v>91785</v>
      </c>
      <c r="C345" s="180" t="str">
        <f>'Orçamento Sintético'!C344</f>
        <v>SERVIÇO DE INSTALAÇÃO DE TUBOS DE PVC SOLDÁVEL DE ÁGUA FRIA, DN 25MM, INCLUSIVE CONEXÕES, CORTES E FIXAÇÕES (COLUNA DE ÁGUA FRIA)</v>
      </c>
      <c r="D345" s="187">
        <f>'Orçamento Sintético'!G344</f>
        <v>184.57</v>
      </c>
      <c r="E345" s="268"/>
      <c r="F345" s="265"/>
      <c r="G345" s="266"/>
      <c r="H345" s="268"/>
      <c r="I345" s="265"/>
      <c r="J345" s="266"/>
      <c r="K345" s="268"/>
      <c r="L345" s="265"/>
      <c r="M345" s="266"/>
      <c r="N345" s="264">
        <v>1</v>
      </c>
      <c r="O345" s="265"/>
      <c r="P345" s="266"/>
      <c r="Q345" s="268"/>
      <c r="R345" s="265"/>
      <c r="S345" s="266"/>
      <c r="T345" s="268"/>
      <c r="U345" s="265"/>
      <c r="V345" s="266"/>
      <c r="W345" s="59"/>
      <c r="X345" s="59"/>
      <c r="Y345" s="59"/>
      <c r="Z345" s="59"/>
      <c r="AA345" s="59"/>
      <c r="AB345" s="59"/>
      <c r="AC345" s="59"/>
      <c r="AD345" s="59"/>
      <c r="AE345" s="59"/>
      <c r="AF345" s="59"/>
      <c r="AG345" s="59"/>
      <c r="AH345" s="59"/>
      <c r="AI345" s="59"/>
      <c r="AJ345" s="59"/>
      <c r="AK345" s="59"/>
      <c r="AL345" s="59"/>
    </row>
    <row r="346" spans="1:38" s="6" customFormat="1" ht="60" customHeight="1" x14ac:dyDescent="0.2">
      <c r="A346" s="185" t="str">
        <f>'Orçamento Sintético'!A345</f>
        <v>28.3.2</v>
      </c>
      <c r="B346" s="179">
        <f>'Orçamento Sintético'!B345</f>
        <v>89957</v>
      </c>
      <c r="C346" s="180" t="str">
        <f>'Orçamento Sintético'!C345</f>
        <v xml:space="preserve">PONTO DE CONSUMO TERMINAL DE ÁGUA FRIA (SUBRAMAL) COM TUBULAÇÃO DE PVC, DN 25 MM, INSTALADO EM RAMAL DE ÁGUA, INCLUSOS RASGO E CHUMBAMENTO EM ALVENARIA. </v>
      </c>
      <c r="D346" s="187">
        <f>'Orçamento Sintético'!G345</f>
        <v>285.93</v>
      </c>
      <c r="E346" s="268"/>
      <c r="F346" s="265"/>
      <c r="G346" s="266"/>
      <c r="H346" s="268"/>
      <c r="I346" s="265"/>
      <c r="J346" s="266"/>
      <c r="K346" s="268"/>
      <c r="L346" s="265"/>
      <c r="M346" s="266"/>
      <c r="N346" s="264">
        <v>0.8</v>
      </c>
      <c r="O346" s="265"/>
      <c r="P346" s="266"/>
      <c r="Q346" s="268"/>
      <c r="R346" s="265"/>
      <c r="S346" s="266"/>
      <c r="T346" s="268"/>
      <c r="U346" s="265"/>
      <c r="V346" s="274">
        <v>0.2</v>
      </c>
      <c r="W346" s="59"/>
      <c r="X346" s="59"/>
      <c r="Y346" s="59"/>
      <c r="Z346" s="59"/>
      <c r="AA346" s="59"/>
      <c r="AB346" s="59"/>
      <c r="AC346" s="59"/>
      <c r="AD346" s="59"/>
      <c r="AE346" s="59"/>
      <c r="AF346" s="59"/>
      <c r="AG346" s="59"/>
      <c r="AH346" s="59"/>
      <c r="AI346" s="59"/>
      <c r="AJ346" s="59"/>
      <c r="AK346" s="59"/>
      <c r="AL346" s="59"/>
    </row>
    <row r="347" spans="1:38" s="70" customFormat="1" ht="39.950000000000003" customHeight="1" thickBot="1" x14ac:dyDescent="0.25">
      <c r="A347" s="185" t="str">
        <f>'Orçamento Sintético'!A346</f>
        <v>28.3.3</v>
      </c>
      <c r="B347" s="179">
        <f>'Orçamento Sintético'!B346</f>
        <v>89987</v>
      </c>
      <c r="C347" s="180" t="str">
        <f>'Orçamento Sintético'!C346</f>
        <v>REGISTRO DE GAVETA BRUTO, LATÃO, ROSCÁVEL, 3/4", COM ACABAMENTO E CANOPLA CROMADOS. FORNECIDO E INSTALADO EM RAMAL DE ÁGUA</v>
      </c>
      <c r="D347" s="187">
        <f>'Orçamento Sintético'!G346</f>
        <v>117.36</v>
      </c>
      <c r="E347" s="268"/>
      <c r="F347" s="265"/>
      <c r="G347" s="266"/>
      <c r="H347" s="268"/>
      <c r="I347" s="265"/>
      <c r="J347" s="266"/>
      <c r="K347" s="268"/>
      <c r="L347" s="265"/>
      <c r="M347" s="266"/>
      <c r="N347" s="268"/>
      <c r="O347" s="265"/>
      <c r="P347" s="266"/>
      <c r="Q347" s="268"/>
      <c r="R347" s="265"/>
      <c r="S347" s="266"/>
      <c r="T347" s="268"/>
      <c r="U347" s="265"/>
      <c r="V347" s="274">
        <v>1</v>
      </c>
      <c r="W347" s="59"/>
      <c r="X347" s="59"/>
      <c r="Y347" s="59"/>
      <c r="Z347" s="59"/>
      <c r="AA347" s="59"/>
      <c r="AB347" s="59"/>
      <c r="AC347" s="59"/>
      <c r="AD347" s="59"/>
      <c r="AE347" s="59"/>
      <c r="AF347" s="59"/>
      <c r="AG347" s="59"/>
      <c r="AH347" s="59"/>
      <c r="AI347" s="59"/>
      <c r="AJ347" s="59"/>
      <c r="AK347" s="59"/>
      <c r="AL347" s="59"/>
    </row>
    <row r="348" spans="1:38" s="8" customFormat="1" ht="30" customHeight="1" thickBot="1" x14ac:dyDescent="0.25">
      <c r="A348" s="188" t="str">
        <f>'Orçamento Sintético'!A347</f>
        <v>28.4</v>
      </c>
      <c r="B348" s="181"/>
      <c r="C348" s="182" t="str">
        <f>'Orçamento Sintético'!C347</f>
        <v>DISTRIBUIÇÃO DE ÁGUA FRIA - LAVABO FUNCIONÁRIOS</v>
      </c>
      <c r="D348" s="189">
        <f>SUM(D349:D352)</f>
        <v>661.82999999999993</v>
      </c>
      <c r="E348" s="333">
        <f>SUM(E349:G349)*$D$349+SUM(E350:G350)*$D$350+SUM(E351:G351)*$D$351+SUM(E352:G352)*$D$352</f>
        <v>0</v>
      </c>
      <c r="F348" s="334"/>
      <c r="G348" s="123">
        <f>E348/$D$348</f>
        <v>0</v>
      </c>
      <c r="H348" s="337">
        <f>SUM(H349:J349)*$D$349+SUM(H350:J350)*$D$350+SUM(H351:J351)*$D$351+SUM(H352:J352)*$D$352</f>
        <v>0</v>
      </c>
      <c r="I348" s="334"/>
      <c r="J348" s="123">
        <f>H348/$D$348</f>
        <v>0</v>
      </c>
      <c r="K348" s="337">
        <f>SUM(K349:M349)*$D$349+SUM(K350:M350)*$D$350+SUM(K351:M351)*$D$351+SUM(K352:M352)*$D$352</f>
        <v>0</v>
      </c>
      <c r="L348" s="334"/>
      <c r="M348" s="123">
        <f>K348/$D$348</f>
        <v>0</v>
      </c>
      <c r="N348" s="338">
        <f>SUM(N349:P349)*$D$349+SUM(N350:P350)*$D$350+SUM(N351:P351)*$D$351+SUM(N352:P352)*$D$352</f>
        <v>522.31799999999998</v>
      </c>
      <c r="O348" s="339"/>
      <c r="P348" s="287">
        <f>N348/$D$348</f>
        <v>0.7892026653370201</v>
      </c>
      <c r="Q348" s="337">
        <f>SUM(Q349:S349)*$D$349+SUM(Q350:S350)*$D$350+SUM(Q351:S351)*$D$351+SUM(Q352:S352)*$D$352</f>
        <v>0</v>
      </c>
      <c r="R348" s="334"/>
      <c r="S348" s="123">
        <f>Q348/$D$348</f>
        <v>0</v>
      </c>
      <c r="T348" s="338">
        <f>SUM(T349:V349)*$D$349+SUM(T350:V350)*$D$350+SUM(T351:V351)*$D$351+SUM(T352:V352)*$D$352</f>
        <v>139.512</v>
      </c>
      <c r="U348" s="339"/>
      <c r="V348" s="287">
        <f>T348/$D$348</f>
        <v>0.21079733466297995</v>
      </c>
      <c r="W348" s="59"/>
      <c r="X348" s="59"/>
      <c r="Y348" s="59"/>
      <c r="Z348" s="59"/>
      <c r="AA348" s="59"/>
      <c r="AB348" s="59"/>
      <c r="AC348" s="59"/>
      <c r="AD348" s="59"/>
      <c r="AE348" s="59"/>
      <c r="AF348" s="59"/>
      <c r="AG348" s="59"/>
      <c r="AH348" s="59"/>
      <c r="AI348" s="59"/>
      <c r="AJ348" s="59"/>
      <c r="AK348" s="59"/>
      <c r="AL348" s="59"/>
    </row>
    <row r="349" spans="1:38" s="70" customFormat="1" ht="39.950000000000003" customHeight="1" x14ac:dyDescent="0.2">
      <c r="A349" s="185" t="str">
        <f>'Orçamento Sintético'!A348</f>
        <v>28.4.1</v>
      </c>
      <c r="B349" s="179">
        <f>'Orçamento Sintético'!B348</f>
        <v>91785</v>
      </c>
      <c r="C349" s="180" t="str">
        <f>'Orçamento Sintético'!C348</f>
        <v>SERVIÇO DE INSTALAÇÃO DE TUBOS DE PVC SOLDÁVEL DE ÁGUA FRIA, DN 25MM, INCLUSIVE CONEXÕES, CORTES E FIXAÇÕES (COLUNA DE ÁGUA FRIA)</v>
      </c>
      <c r="D349" s="187">
        <f>'Orçamento Sintético'!G348</f>
        <v>198.99</v>
      </c>
      <c r="E349" s="268"/>
      <c r="F349" s="265"/>
      <c r="G349" s="266"/>
      <c r="H349" s="268"/>
      <c r="I349" s="265"/>
      <c r="J349" s="266"/>
      <c r="K349" s="268"/>
      <c r="L349" s="265"/>
      <c r="M349" s="266"/>
      <c r="N349" s="264">
        <v>1</v>
      </c>
      <c r="O349" s="265"/>
      <c r="P349" s="266"/>
      <c r="Q349" s="268"/>
      <c r="R349" s="265"/>
      <c r="S349" s="266"/>
      <c r="T349" s="268"/>
      <c r="U349" s="265"/>
      <c r="V349" s="266"/>
      <c r="W349" s="59"/>
      <c r="X349" s="59"/>
      <c r="Y349" s="59"/>
      <c r="Z349" s="59"/>
      <c r="AA349" s="59"/>
      <c r="AB349" s="59"/>
      <c r="AC349" s="59"/>
      <c r="AD349" s="59"/>
      <c r="AE349" s="59"/>
      <c r="AF349" s="59"/>
      <c r="AG349" s="59"/>
      <c r="AH349" s="59"/>
      <c r="AI349" s="59"/>
      <c r="AJ349" s="59"/>
      <c r="AK349" s="59"/>
      <c r="AL349" s="59"/>
    </row>
    <row r="350" spans="1:38" s="6" customFormat="1" ht="60" customHeight="1" x14ac:dyDescent="0.2">
      <c r="A350" s="185" t="str">
        <f>'Orçamento Sintético'!A349</f>
        <v>28.4.2</v>
      </c>
      <c r="B350" s="179">
        <f>'Orçamento Sintético'!B349</f>
        <v>89957</v>
      </c>
      <c r="C350" s="180" t="str">
        <f>'Orçamento Sintético'!C349</f>
        <v xml:space="preserve">PONTO DE CONSUMO TERMINAL DE ÁGUA FRIA (SUBRAMAL) COM TUBULAÇÃO DE PVC, DN 25 MM, INSTALADO EM RAMAL DE ÁGUA, INCLUSOS RASGO E CHUMBAMENTO EM ALVENARIA. </v>
      </c>
      <c r="D350" s="187">
        <f>'Orçamento Sintético'!G349</f>
        <v>381.24</v>
      </c>
      <c r="E350" s="268"/>
      <c r="F350" s="265"/>
      <c r="G350" s="266"/>
      <c r="H350" s="268"/>
      <c r="I350" s="265"/>
      <c r="J350" s="266"/>
      <c r="K350" s="268"/>
      <c r="L350" s="265"/>
      <c r="M350" s="266"/>
      <c r="N350" s="264">
        <v>0.8</v>
      </c>
      <c r="O350" s="265"/>
      <c r="P350" s="266"/>
      <c r="Q350" s="268"/>
      <c r="R350" s="265"/>
      <c r="S350" s="266"/>
      <c r="T350" s="268"/>
      <c r="U350" s="265"/>
      <c r="V350" s="274">
        <v>0.2</v>
      </c>
      <c r="W350" s="59"/>
      <c r="X350" s="59"/>
      <c r="Y350" s="59"/>
      <c r="Z350" s="59"/>
      <c r="AA350" s="59"/>
      <c r="AB350" s="59"/>
      <c r="AC350" s="59"/>
      <c r="AD350" s="59"/>
      <c r="AE350" s="59"/>
      <c r="AF350" s="59"/>
      <c r="AG350" s="59"/>
      <c r="AH350" s="59"/>
      <c r="AI350" s="59"/>
      <c r="AJ350" s="59"/>
      <c r="AK350" s="59"/>
      <c r="AL350" s="59"/>
    </row>
    <row r="351" spans="1:38" s="70" customFormat="1" ht="39.950000000000003" customHeight="1" x14ac:dyDescent="0.2">
      <c r="A351" s="185" t="str">
        <f>'Orçamento Sintético'!A350</f>
        <v>28.4.3</v>
      </c>
      <c r="B351" s="179">
        <f>'Orçamento Sintético'!B350</f>
        <v>89351</v>
      </c>
      <c r="C351" s="180" t="str">
        <f>'Orçamento Sintético'!C350</f>
        <v>REGISTRO DE PRESSÃO, LATÃO, ROSCÁVEL, 3/4" - FORNECIDO E INSTALADO EM RAMAL DE ÁGUA</v>
      </c>
      <c r="D351" s="187">
        <f>'Orçamento Sintético'!G350</f>
        <v>22.92</v>
      </c>
      <c r="E351" s="268"/>
      <c r="F351" s="265"/>
      <c r="G351" s="266"/>
      <c r="H351" s="268"/>
      <c r="I351" s="265"/>
      <c r="J351" s="266"/>
      <c r="K351" s="268"/>
      <c r="L351" s="265"/>
      <c r="M351" s="266"/>
      <c r="N351" s="264">
        <v>0.8</v>
      </c>
      <c r="O351" s="265"/>
      <c r="P351" s="266"/>
      <c r="Q351" s="268"/>
      <c r="R351" s="265"/>
      <c r="S351" s="266"/>
      <c r="T351" s="268"/>
      <c r="U351" s="265"/>
      <c r="V351" s="274">
        <v>0.2</v>
      </c>
      <c r="W351" s="59"/>
      <c r="X351" s="59"/>
      <c r="Y351" s="59"/>
      <c r="Z351" s="59"/>
      <c r="AA351" s="59"/>
      <c r="AB351" s="59"/>
      <c r="AC351" s="59"/>
      <c r="AD351" s="59"/>
      <c r="AE351" s="59"/>
      <c r="AF351" s="59"/>
      <c r="AG351" s="59"/>
      <c r="AH351" s="59"/>
      <c r="AI351" s="59"/>
      <c r="AJ351" s="59"/>
      <c r="AK351" s="59"/>
      <c r="AL351" s="59"/>
    </row>
    <row r="352" spans="1:38" s="70" customFormat="1" ht="39.950000000000003" customHeight="1" thickBot="1" x14ac:dyDescent="0.25">
      <c r="A352" s="185" t="str">
        <f>'Orçamento Sintético'!A351</f>
        <v>28.4.4</v>
      </c>
      <c r="B352" s="179">
        <f>'Orçamento Sintético'!B351</f>
        <v>89987</v>
      </c>
      <c r="C352" s="180" t="str">
        <f>'Orçamento Sintético'!C351</f>
        <v>REGISTRO DE GAVETA BRUTO, LATÃO, ROSCÁVEL, 3/4", COM ACABAMENTO E CANOPLA CROMADOS. FORNECIDO E INSTALADO EM RAMAL DE ÁGUA</v>
      </c>
      <c r="D352" s="187">
        <f>'Orçamento Sintético'!G351</f>
        <v>58.68</v>
      </c>
      <c r="E352" s="268"/>
      <c r="F352" s="265"/>
      <c r="G352" s="266"/>
      <c r="H352" s="268"/>
      <c r="I352" s="265"/>
      <c r="J352" s="266"/>
      <c r="K352" s="268"/>
      <c r="L352" s="265"/>
      <c r="M352" s="266"/>
      <c r="N352" s="268"/>
      <c r="O352" s="265"/>
      <c r="P352" s="266"/>
      <c r="Q352" s="268"/>
      <c r="R352" s="265"/>
      <c r="S352" s="266"/>
      <c r="T352" s="268"/>
      <c r="U352" s="265"/>
      <c r="V352" s="274">
        <v>1</v>
      </c>
      <c r="W352" s="59"/>
      <c r="X352" s="59"/>
      <c r="Y352" s="59"/>
      <c r="Z352" s="59"/>
      <c r="AA352" s="59"/>
      <c r="AB352" s="59"/>
      <c r="AC352" s="59"/>
      <c r="AD352" s="59"/>
      <c r="AE352" s="59"/>
      <c r="AF352" s="59"/>
      <c r="AG352" s="59"/>
      <c r="AH352" s="59"/>
      <c r="AI352" s="59"/>
      <c r="AJ352" s="59"/>
      <c r="AK352" s="59"/>
      <c r="AL352" s="59"/>
    </row>
    <row r="353" spans="1:38" s="8" customFormat="1" ht="30" customHeight="1" thickBot="1" x14ac:dyDescent="0.25">
      <c r="A353" s="188" t="str">
        <f>'Orçamento Sintético'!A352</f>
        <v>28.5</v>
      </c>
      <c r="B353" s="181"/>
      <c r="C353" s="182" t="str">
        <f>'Orçamento Sintético'!C352</f>
        <v>DISTRIBUIÇÃO DE ÁGUA FRIA - COPA</v>
      </c>
      <c r="D353" s="189">
        <f>SUM(D354:D356)</f>
        <v>413.68</v>
      </c>
      <c r="E353" s="333">
        <f>SUM(E354:G354)*$D$354+SUM(E355:G355)*$D$355+SUM(E356:G356)*$D$356</f>
        <v>0</v>
      </c>
      <c r="F353" s="334"/>
      <c r="G353" s="123">
        <f>E353/$D$353</f>
        <v>0</v>
      </c>
      <c r="H353" s="337">
        <f>SUM(H354:J354)*$D$354+SUM(H355:J355)*$D$355+SUM(H356:J356)*$D$356</f>
        <v>0</v>
      </c>
      <c r="I353" s="334"/>
      <c r="J353" s="123">
        <f>H353/$D$353</f>
        <v>0</v>
      </c>
      <c r="K353" s="337">
        <f>SUM(K354:M354)*$D$354+SUM(K355:M355)*$D$355+SUM(K356:M356)*$D$356</f>
        <v>0</v>
      </c>
      <c r="L353" s="334"/>
      <c r="M353" s="123">
        <f>K353/$D$353</f>
        <v>0</v>
      </c>
      <c r="N353" s="338">
        <f>SUM(N354:P354)*$D$354+SUM(N355:P355)*$D$355+SUM(N356:P356)*$D$356</f>
        <v>316.87599999999998</v>
      </c>
      <c r="O353" s="339"/>
      <c r="P353" s="287">
        <f>N353/$D$353</f>
        <v>0.76599303809707975</v>
      </c>
      <c r="Q353" s="337">
        <f>SUM(Q354:S354)*$D$354+SUM(Q355:S355)*$D$355+SUM(Q356:S356)*$D$356</f>
        <v>0</v>
      </c>
      <c r="R353" s="334"/>
      <c r="S353" s="123">
        <f>Q353/$D$353</f>
        <v>0</v>
      </c>
      <c r="T353" s="338">
        <f>SUM(T354:V354)*$D$354+SUM(T355:V355)*$D$355+SUM(T356:V356)*$D$356</f>
        <v>96.804000000000002</v>
      </c>
      <c r="U353" s="339"/>
      <c r="V353" s="287">
        <f>T353/$D$353</f>
        <v>0.23400696190292014</v>
      </c>
      <c r="W353" s="59"/>
      <c r="X353" s="59"/>
      <c r="Y353" s="59"/>
      <c r="Z353" s="59"/>
      <c r="AA353" s="59"/>
      <c r="AB353" s="59"/>
      <c r="AC353" s="59"/>
      <c r="AD353" s="59"/>
      <c r="AE353" s="59"/>
      <c r="AF353" s="59"/>
      <c r="AG353" s="59"/>
      <c r="AH353" s="59"/>
      <c r="AI353" s="59"/>
      <c r="AJ353" s="59"/>
      <c r="AK353" s="59"/>
      <c r="AL353" s="59"/>
    </row>
    <row r="354" spans="1:38" s="70" customFormat="1" ht="39.950000000000003" customHeight="1" x14ac:dyDescent="0.2">
      <c r="A354" s="185" t="str">
        <f>'Orçamento Sintético'!A353</f>
        <v>28.5.1</v>
      </c>
      <c r="B354" s="179">
        <f>'Orçamento Sintético'!B353</f>
        <v>91785</v>
      </c>
      <c r="C354" s="180" t="str">
        <f>'Orçamento Sintético'!C353</f>
        <v>SERVIÇO DE INSTALAÇÃO DE TUBOS DE PVC SOLDÁVEL DE ÁGUA FRIA, DN 25MM, INCLUSIVE CONEXÕES, CORTES E FIXAÇÕES (COLUNA DE ÁGUA FRIA)</v>
      </c>
      <c r="D354" s="187">
        <f>'Orçamento Sintético'!G353</f>
        <v>164.38</v>
      </c>
      <c r="E354" s="268"/>
      <c r="F354" s="265"/>
      <c r="G354" s="266"/>
      <c r="H354" s="268"/>
      <c r="I354" s="265"/>
      <c r="J354" s="266"/>
      <c r="K354" s="268"/>
      <c r="L354" s="265"/>
      <c r="M354" s="266"/>
      <c r="N354" s="264">
        <v>1</v>
      </c>
      <c r="O354" s="265"/>
      <c r="P354" s="266"/>
      <c r="Q354" s="268"/>
      <c r="R354" s="265"/>
      <c r="S354" s="266"/>
      <c r="T354" s="268"/>
      <c r="U354" s="265"/>
      <c r="V354" s="266"/>
      <c r="W354" s="59"/>
      <c r="X354" s="59"/>
      <c r="Y354" s="59"/>
      <c r="Z354" s="59"/>
      <c r="AA354" s="59"/>
      <c r="AB354" s="59"/>
      <c r="AC354" s="59"/>
      <c r="AD354" s="59"/>
      <c r="AE354" s="59"/>
      <c r="AF354" s="59"/>
      <c r="AG354" s="59"/>
      <c r="AH354" s="59"/>
      <c r="AI354" s="59"/>
      <c r="AJ354" s="59"/>
      <c r="AK354" s="59"/>
      <c r="AL354" s="59"/>
    </row>
    <row r="355" spans="1:38" s="6" customFormat="1" ht="60" customHeight="1" x14ac:dyDescent="0.2">
      <c r="A355" s="185" t="str">
        <f>'Orçamento Sintético'!A354</f>
        <v>28.5.2</v>
      </c>
      <c r="B355" s="179">
        <f>'Orçamento Sintético'!B354</f>
        <v>89957</v>
      </c>
      <c r="C355" s="180" t="str">
        <f>'Orçamento Sintético'!C354</f>
        <v xml:space="preserve">PONTO DE CONSUMO TERMINAL DE ÁGUA FRIA (SUBRAMAL) COM TUBULAÇÃO DE PVC, DN 25 MM, INSTALADO EM RAMAL DE ÁGUA, INCLUSOS RASGO E CHUMBAMENTO EM ALVENARIA. </v>
      </c>
      <c r="D355" s="187">
        <f>'Orçamento Sintético'!G354</f>
        <v>190.62</v>
      </c>
      <c r="E355" s="268"/>
      <c r="F355" s="265"/>
      <c r="G355" s="266"/>
      <c r="H355" s="268"/>
      <c r="I355" s="265"/>
      <c r="J355" s="266"/>
      <c r="K355" s="268"/>
      <c r="L355" s="265"/>
      <c r="M355" s="266"/>
      <c r="N355" s="264">
        <v>0.8</v>
      </c>
      <c r="O355" s="265"/>
      <c r="P355" s="266"/>
      <c r="Q355" s="268"/>
      <c r="R355" s="265"/>
      <c r="S355" s="266"/>
      <c r="T355" s="268"/>
      <c r="U355" s="265"/>
      <c r="V355" s="274">
        <v>0.2</v>
      </c>
      <c r="W355" s="59"/>
      <c r="X355" s="59"/>
      <c r="Y355" s="59"/>
      <c r="Z355" s="59"/>
      <c r="AA355" s="59"/>
      <c r="AB355" s="59"/>
      <c r="AC355" s="59"/>
      <c r="AD355" s="59"/>
      <c r="AE355" s="59"/>
      <c r="AF355" s="59"/>
      <c r="AG355" s="59"/>
      <c r="AH355" s="59"/>
      <c r="AI355" s="59"/>
      <c r="AJ355" s="59"/>
      <c r="AK355" s="59"/>
      <c r="AL355" s="59"/>
    </row>
    <row r="356" spans="1:38" s="70" customFormat="1" ht="39.950000000000003" customHeight="1" thickBot="1" x14ac:dyDescent="0.25">
      <c r="A356" s="185" t="str">
        <f>'Orçamento Sintético'!A355</f>
        <v>28.5.3</v>
      </c>
      <c r="B356" s="179">
        <f>'Orçamento Sintético'!B355</f>
        <v>89987</v>
      </c>
      <c r="C356" s="180" t="str">
        <f>'Orçamento Sintético'!C355</f>
        <v>REGISTRO DE GAVETA BRUTO, LATÃO, ROSCÁVEL, 3/4", COM ACABAMENTO E CANOPLA CROMADOS. FORNECIDO E INSTALADO EM RAMAL DE ÁGUA</v>
      </c>
      <c r="D356" s="187">
        <f>'Orçamento Sintético'!G355</f>
        <v>58.68</v>
      </c>
      <c r="E356" s="268"/>
      <c r="F356" s="265"/>
      <c r="G356" s="266"/>
      <c r="H356" s="268"/>
      <c r="I356" s="265"/>
      <c r="J356" s="266"/>
      <c r="K356" s="268"/>
      <c r="L356" s="265"/>
      <c r="M356" s="266"/>
      <c r="N356" s="268"/>
      <c r="O356" s="265"/>
      <c r="P356" s="266"/>
      <c r="Q356" s="268"/>
      <c r="R356" s="265"/>
      <c r="S356" s="266"/>
      <c r="T356" s="268"/>
      <c r="U356" s="265"/>
      <c r="V356" s="274">
        <v>1</v>
      </c>
      <c r="W356" s="59"/>
      <c r="X356" s="59"/>
      <c r="Y356" s="59"/>
      <c r="Z356" s="59"/>
      <c r="AA356" s="59"/>
      <c r="AB356" s="59"/>
      <c r="AC356" s="59"/>
      <c r="AD356" s="59"/>
      <c r="AE356" s="59"/>
      <c r="AF356" s="59"/>
      <c r="AG356" s="59"/>
      <c r="AH356" s="59"/>
      <c r="AI356" s="59"/>
      <c r="AJ356" s="59"/>
      <c r="AK356" s="59"/>
      <c r="AL356" s="59"/>
    </row>
    <row r="357" spans="1:38" s="8" customFormat="1" ht="30" customHeight="1" thickBot="1" x14ac:dyDescent="0.25">
      <c r="A357" s="188" t="str">
        <f>'Orçamento Sintético'!A356</f>
        <v>28.6</v>
      </c>
      <c r="B357" s="181"/>
      <c r="C357" s="182" t="str">
        <f>'Orçamento Sintético'!C356</f>
        <v>DISTRIBUIÇÃO DE ÁGUA FRIA - ÁREA DE SERVIÇO</v>
      </c>
      <c r="D357" s="189">
        <f>SUM(D358:D360)</f>
        <v>236.18</v>
      </c>
      <c r="E357" s="333">
        <f>SUM(E358:G358)*$D$358+SUM(E359:G359)*$D$359+SUM(E360:G360)*$D$360</f>
        <v>0</v>
      </c>
      <c r="F357" s="334"/>
      <c r="G357" s="123">
        <f>E357/$D$357</f>
        <v>0</v>
      </c>
      <c r="H357" s="337">
        <f>SUM(H358:J358)*$D$358+SUM(H359:J359)*$D$359+SUM(H360:J360)*$D$360</f>
        <v>0</v>
      </c>
      <c r="I357" s="334"/>
      <c r="J357" s="123">
        <f>H357/$D$357</f>
        <v>0</v>
      </c>
      <c r="K357" s="337">
        <f>SUM(K358:M358)*$D$358+SUM(K359:M359)*$D$359+SUM(K360:M360)*$D$360</f>
        <v>0</v>
      </c>
      <c r="L357" s="334"/>
      <c r="M357" s="123">
        <f>K357/$D$357</f>
        <v>0</v>
      </c>
      <c r="N357" s="337">
        <f>SUM(N358:P358)*$D$358+SUM(N359:P359)*$D$359+SUM(N360:P360)*$D$360</f>
        <v>0</v>
      </c>
      <c r="O357" s="334"/>
      <c r="P357" s="123">
        <f>N357/$D$357</f>
        <v>0</v>
      </c>
      <c r="Q357" s="338">
        <f>SUM(Q358:S358)*$D$358+SUM(Q359:S359)*$D$359+SUM(Q360:S360)*$D$360</f>
        <v>158.43799999999999</v>
      </c>
      <c r="R357" s="339"/>
      <c r="S357" s="287">
        <f>Q357/$D$357</f>
        <v>0.67083580320094838</v>
      </c>
      <c r="T357" s="338">
        <f>SUM(T358:V358)*$D$358+SUM(T359:V359)*$D$359+SUM(T360:V360)*$D$360</f>
        <v>77.742000000000004</v>
      </c>
      <c r="U357" s="339"/>
      <c r="V357" s="287">
        <f>T357/$D$357</f>
        <v>0.32916419679905157</v>
      </c>
      <c r="W357" s="59"/>
      <c r="X357" s="59"/>
      <c r="Y357" s="59"/>
      <c r="Z357" s="59"/>
      <c r="AA357" s="59"/>
      <c r="AB357" s="59"/>
      <c r="AC357" s="59"/>
      <c r="AD357" s="59"/>
      <c r="AE357" s="59"/>
      <c r="AF357" s="59"/>
      <c r="AG357" s="59"/>
      <c r="AH357" s="59"/>
      <c r="AI357" s="59"/>
      <c r="AJ357" s="59"/>
      <c r="AK357" s="59"/>
      <c r="AL357" s="59"/>
    </row>
    <row r="358" spans="1:38" s="70" customFormat="1" ht="39.950000000000003" customHeight="1" x14ac:dyDescent="0.2">
      <c r="A358" s="185" t="str">
        <f>'Orçamento Sintético'!A357</f>
        <v>28.6.1</v>
      </c>
      <c r="B358" s="179">
        <f>'Orçamento Sintético'!B357</f>
        <v>91785</v>
      </c>
      <c r="C358" s="180" t="str">
        <f>'Orçamento Sintético'!C357</f>
        <v>SERVIÇO DE INSTALAÇÃO DE TUBOS DE PVC SOLDÁVEL DE ÁGUA FRIA, DN 25MM, INCLUSIVE CONEXÕES, CORTES E FIXAÇÕES (COLUNA DE ÁGUA FRIA)</v>
      </c>
      <c r="D358" s="187">
        <f>'Orçamento Sintético'!G357</f>
        <v>82.19</v>
      </c>
      <c r="E358" s="268"/>
      <c r="F358" s="265"/>
      <c r="G358" s="266"/>
      <c r="H358" s="268"/>
      <c r="I358" s="265"/>
      <c r="J358" s="266"/>
      <c r="K358" s="268"/>
      <c r="L358" s="265"/>
      <c r="M358" s="266"/>
      <c r="N358" s="268"/>
      <c r="O358" s="265"/>
      <c r="P358" s="266"/>
      <c r="Q358" s="264">
        <v>1</v>
      </c>
      <c r="R358" s="265"/>
      <c r="S358" s="266"/>
      <c r="T358" s="268"/>
      <c r="U358" s="265"/>
      <c r="V358" s="266"/>
      <c r="W358" s="59"/>
      <c r="X358" s="59"/>
      <c r="Y358" s="59"/>
      <c r="Z358" s="59"/>
      <c r="AA358" s="59"/>
      <c r="AB358" s="59"/>
      <c r="AC358" s="59"/>
      <c r="AD358" s="59"/>
      <c r="AE358" s="59"/>
      <c r="AF358" s="59"/>
      <c r="AG358" s="59"/>
      <c r="AH358" s="59"/>
      <c r="AI358" s="59"/>
      <c r="AJ358" s="59"/>
      <c r="AK358" s="59"/>
      <c r="AL358" s="59"/>
    </row>
    <row r="359" spans="1:38" s="6" customFormat="1" ht="60" customHeight="1" x14ac:dyDescent="0.2">
      <c r="A359" s="185" t="str">
        <f>'Orçamento Sintético'!A358</f>
        <v>28.6.2</v>
      </c>
      <c r="B359" s="179">
        <f>'Orçamento Sintético'!B358</f>
        <v>89957</v>
      </c>
      <c r="C359" s="180" t="str">
        <f>'Orçamento Sintético'!C358</f>
        <v xml:space="preserve">PONTO DE CONSUMO TERMINAL DE ÁGUA FRIA (SUBRAMAL) COM TUBULAÇÃO DE PVC, DN 25 MM, INSTALADO EM RAMAL DE ÁGUA, INCLUSOS RASGO E CHUMBAMENTO EM ALVENARIA. </v>
      </c>
      <c r="D359" s="187">
        <f>'Orçamento Sintético'!G358</f>
        <v>95.31</v>
      </c>
      <c r="E359" s="268"/>
      <c r="F359" s="265"/>
      <c r="G359" s="266"/>
      <c r="H359" s="268"/>
      <c r="I359" s="265"/>
      <c r="J359" s="266"/>
      <c r="K359" s="268"/>
      <c r="L359" s="265"/>
      <c r="M359" s="266"/>
      <c r="N359" s="268"/>
      <c r="O359" s="265"/>
      <c r="P359" s="266"/>
      <c r="Q359" s="264">
        <v>0.8</v>
      </c>
      <c r="R359" s="265"/>
      <c r="S359" s="266"/>
      <c r="T359" s="268"/>
      <c r="U359" s="265"/>
      <c r="V359" s="274">
        <v>0.2</v>
      </c>
      <c r="W359" s="59"/>
      <c r="X359" s="59"/>
      <c r="Y359" s="59"/>
      <c r="Z359" s="59"/>
      <c r="AA359" s="59"/>
      <c r="AB359" s="59"/>
      <c r="AC359" s="59"/>
      <c r="AD359" s="59"/>
      <c r="AE359" s="59"/>
      <c r="AF359" s="59"/>
      <c r="AG359" s="59"/>
      <c r="AH359" s="59"/>
      <c r="AI359" s="59"/>
      <c r="AJ359" s="59"/>
      <c r="AK359" s="59"/>
      <c r="AL359" s="59"/>
    </row>
    <row r="360" spans="1:38" s="70" customFormat="1" ht="39.950000000000003" customHeight="1" thickBot="1" x14ac:dyDescent="0.25">
      <c r="A360" s="185" t="str">
        <f>'Orçamento Sintético'!A359</f>
        <v>28.6.3</v>
      </c>
      <c r="B360" s="179">
        <f>'Orçamento Sintético'!B359</f>
        <v>89987</v>
      </c>
      <c r="C360" s="180" t="str">
        <f>'Orçamento Sintético'!C359</f>
        <v>REGISTRO DE GAVETA BRUTO, LATÃO, ROSCÁVEL, 3/4", COM ACABAMENTO E CANOPLA CROMADOS. FORNECIDO E INSTALADO EM RAMAL DE ÁGUA</v>
      </c>
      <c r="D360" s="187">
        <f>'Orçamento Sintético'!G359</f>
        <v>58.68</v>
      </c>
      <c r="E360" s="268"/>
      <c r="F360" s="265"/>
      <c r="G360" s="266"/>
      <c r="H360" s="268"/>
      <c r="I360" s="265"/>
      <c r="J360" s="266"/>
      <c r="K360" s="268"/>
      <c r="L360" s="265"/>
      <c r="M360" s="266"/>
      <c r="N360" s="268"/>
      <c r="O360" s="265"/>
      <c r="P360" s="266"/>
      <c r="Q360" s="268"/>
      <c r="R360" s="265"/>
      <c r="S360" s="266"/>
      <c r="T360" s="268"/>
      <c r="U360" s="265"/>
      <c r="V360" s="274">
        <v>1</v>
      </c>
      <c r="W360" s="59"/>
      <c r="X360" s="59"/>
      <c r="Y360" s="59"/>
      <c r="Z360" s="59"/>
      <c r="AA360" s="59"/>
      <c r="AB360" s="59"/>
      <c r="AC360" s="59"/>
      <c r="AD360" s="59"/>
      <c r="AE360" s="59"/>
      <c r="AF360" s="59"/>
      <c r="AG360" s="59"/>
      <c r="AH360" s="59"/>
      <c r="AI360" s="59"/>
      <c r="AJ360" s="59"/>
      <c r="AK360" s="59"/>
      <c r="AL360" s="59"/>
    </row>
    <row r="361" spans="1:38" s="8" customFormat="1" ht="30" customHeight="1" thickBot="1" x14ac:dyDescent="0.25">
      <c r="A361" s="188" t="str">
        <f>'Orçamento Sintético'!A360</f>
        <v>28.7</v>
      </c>
      <c r="B361" s="181"/>
      <c r="C361" s="182" t="str">
        <f>'Orçamento Sintético'!C360</f>
        <v>DISTRIBUIÇÃO DE ÁGUA FRIA - ÁREA EXTERNA</v>
      </c>
      <c r="D361" s="189">
        <f>SUM(D362:D362)</f>
        <v>285.93</v>
      </c>
      <c r="E361" s="333">
        <f>SUM(E362:G362)*$D$362</f>
        <v>0</v>
      </c>
      <c r="F361" s="334"/>
      <c r="G361" s="123">
        <f>E361/$D$361</f>
        <v>0</v>
      </c>
      <c r="H361" s="337">
        <f t="shared" ref="H361" si="392">SUM(H362:J362)*$D$362</f>
        <v>0</v>
      </c>
      <c r="I361" s="334"/>
      <c r="J361" s="123">
        <f t="shared" ref="J361" si="393">H361/$D$361</f>
        <v>0</v>
      </c>
      <c r="K361" s="337">
        <f t="shared" ref="K361" si="394">SUM(K362:M362)*$D$362</f>
        <v>0</v>
      </c>
      <c r="L361" s="334"/>
      <c r="M361" s="123">
        <f t="shared" ref="M361" si="395">K361/$D$361</f>
        <v>0</v>
      </c>
      <c r="N361" s="337">
        <f t="shared" ref="N361" si="396">SUM(N362:P362)*$D$362</f>
        <v>0</v>
      </c>
      <c r="O361" s="334"/>
      <c r="P361" s="123">
        <f t="shared" ref="P361" si="397">N361/$D$361</f>
        <v>0</v>
      </c>
      <c r="Q361" s="337">
        <f t="shared" ref="Q361" si="398">SUM(Q362:S362)*$D$362</f>
        <v>0</v>
      </c>
      <c r="R361" s="334"/>
      <c r="S361" s="123">
        <f t="shared" ref="S361" si="399">Q361/$D$361</f>
        <v>0</v>
      </c>
      <c r="T361" s="338">
        <f t="shared" ref="T361" si="400">SUM(T362:V362)*$D$362</f>
        <v>285.93</v>
      </c>
      <c r="U361" s="339"/>
      <c r="V361" s="287">
        <f t="shared" ref="V361" si="401">T361/$D$361</f>
        <v>1</v>
      </c>
      <c r="W361" s="59"/>
      <c r="X361" s="59"/>
      <c r="Y361" s="59"/>
      <c r="Z361" s="59"/>
      <c r="AA361" s="59"/>
      <c r="AB361" s="59"/>
      <c r="AC361" s="59"/>
      <c r="AD361" s="59"/>
      <c r="AE361" s="59"/>
      <c r="AF361" s="59"/>
      <c r="AG361" s="59"/>
      <c r="AH361" s="59"/>
      <c r="AI361" s="59"/>
      <c r="AJ361" s="59"/>
      <c r="AK361" s="59"/>
      <c r="AL361" s="59"/>
    </row>
    <row r="362" spans="1:38" s="6" customFormat="1" ht="60" customHeight="1" thickBot="1" x14ac:dyDescent="0.25">
      <c r="A362" s="185" t="str">
        <f>'Orçamento Sintético'!A361</f>
        <v>28.7.1</v>
      </c>
      <c r="B362" s="179">
        <f>'Orçamento Sintético'!B361</f>
        <v>89957</v>
      </c>
      <c r="C362" s="180" t="str">
        <f>'Orçamento Sintético'!C361</f>
        <v xml:space="preserve">PONTO DE CONSUMO TERMINAL DE ÁGUA FRIA (SUBRAMAL) COM TUBULAÇÃO DE PVC, DN 25 MM, INSTALADO EM RAMAL DE ÁGUA, INCLUSOS RASGO E CHUMBAMENTO EM ALVENARIA. </v>
      </c>
      <c r="D362" s="187">
        <f>'Orçamento Sintético'!G361</f>
        <v>285.93</v>
      </c>
      <c r="E362" s="268"/>
      <c r="F362" s="265"/>
      <c r="G362" s="266"/>
      <c r="H362" s="268"/>
      <c r="I362" s="265"/>
      <c r="J362" s="266"/>
      <c r="K362" s="268"/>
      <c r="L362" s="265"/>
      <c r="M362" s="266"/>
      <c r="N362" s="268"/>
      <c r="O362" s="265"/>
      <c r="P362" s="266"/>
      <c r="Q362" s="268"/>
      <c r="R362" s="265"/>
      <c r="S362" s="266"/>
      <c r="T362" s="268"/>
      <c r="U362" s="265"/>
      <c r="V362" s="274">
        <v>1</v>
      </c>
      <c r="W362" s="59"/>
      <c r="X362" s="59"/>
      <c r="Y362" s="59"/>
      <c r="Z362" s="59"/>
      <c r="AA362" s="59"/>
      <c r="AB362" s="59"/>
      <c r="AC362" s="59"/>
      <c r="AD362" s="59"/>
      <c r="AE362" s="59"/>
      <c r="AF362" s="59"/>
      <c r="AG362" s="59"/>
      <c r="AH362" s="59"/>
      <c r="AI362" s="59"/>
      <c r="AJ362" s="59"/>
      <c r="AK362" s="59"/>
      <c r="AL362" s="59"/>
    </row>
    <row r="363" spans="1:38" s="8" customFormat="1" ht="30" customHeight="1" thickBot="1" x14ac:dyDescent="0.25">
      <c r="A363" s="183">
        <f>'Orçamento Sintético'!A362</f>
        <v>29</v>
      </c>
      <c r="B363" s="177"/>
      <c r="C363" s="178" t="str">
        <f>'Orçamento Sintético'!C362</f>
        <v>INSTALAÇÕES DE ESGOTO SANITÁRIO</v>
      </c>
      <c r="D363" s="184">
        <f>D364+D371+D374+D377</f>
        <v>17333.940000000002</v>
      </c>
      <c r="E363" s="333">
        <f>E364+E371+E374+E377</f>
        <v>0</v>
      </c>
      <c r="F363" s="334"/>
      <c r="G363" s="123">
        <f>E363/$D$363</f>
        <v>0</v>
      </c>
      <c r="H363" s="337">
        <f>H364+H371+H374+H377</f>
        <v>0</v>
      </c>
      <c r="I363" s="334"/>
      <c r="J363" s="123">
        <f>H363/$D$363</f>
        <v>0</v>
      </c>
      <c r="K363" s="347">
        <f>K364+K371+K374+K377</f>
        <v>1085.52</v>
      </c>
      <c r="L363" s="336"/>
      <c r="M363" s="262">
        <f>K363/$D$363</f>
        <v>6.2623962007483575E-2</v>
      </c>
      <c r="N363" s="347">
        <f>N364+N371+N374+N377</f>
        <v>3674.0050000000001</v>
      </c>
      <c r="O363" s="336"/>
      <c r="P363" s="262">
        <f>N363/$D$363</f>
        <v>0.21195440851877875</v>
      </c>
      <c r="Q363" s="347">
        <f>Q364+Q371+Q374+Q377</f>
        <v>8702.1849999999995</v>
      </c>
      <c r="R363" s="336"/>
      <c r="S363" s="262">
        <f>Q363/$D$363</f>
        <v>0.50203156351066169</v>
      </c>
      <c r="T363" s="347">
        <f>T364+T371+T374+T377</f>
        <v>3872.23</v>
      </c>
      <c r="U363" s="336"/>
      <c r="V363" s="262">
        <f>T363/$D$363</f>
        <v>0.22339006596307587</v>
      </c>
      <c r="W363" s="59"/>
      <c r="X363" s="154">
        <f>E363+H363+K363+N363+T363+Q363</f>
        <v>17333.939999999999</v>
      </c>
      <c r="Y363" s="59"/>
      <c r="Z363" s="59"/>
      <c r="AA363" s="59"/>
      <c r="AB363" s="59"/>
      <c r="AC363" s="59"/>
      <c r="AD363" s="59"/>
      <c r="AE363" s="59"/>
      <c r="AF363" s="59"/>
      <c r="AG363" s="59"/>
      <c r="AH363" s="59"/>
      <c r="AI363" s="59"/>
      <c r="AJ363" s="59"/>
      <c r="AK363" s="59"/>
      <c r="AL363" s="59"/>
    </row>
    <row r="364" spans="1:38" s="8" customFormat="1" ht="30" customHeight="1" thickBot="1" x14ac:dyDescent="0.25">
      <c r="A364" s="188" t="str">
        <f>'Orçamento Sintético'!A363</f>
        <v>29.1</v>
      </c>
      <c r="B364" s="181"/>
      <c r="C364" s="182" t="str">
        <f>'Orçamento Sintético'!C363</f>
        <v>RAMAL DE ESGOTO PRIMÁRIO E SECUNDÁRIO</v>
      </c>
      <c r="D364" s="189">
        <f>SUM(D365:D370)</f>
        <v>3274.19</v>
      </c>
      <c r="E364" s="333">
        <f>SUM(E365:G365)*$D$365+SUM(E366:G366)*$D$366+SUM(E367:G367)*$D$367+SUM(E368:G368)*$D$368+SUM(E370:G370)*$D$370+SUM(E369:G369)*$D$369</f>
        <v>0</v>
      </c>
      <c r="F364" s="334"/>
      <c r="G364" s="123">
        <f>E364/$D$364</f>
        <v>0</v>
      </c>
      <c r="H364" s="333">
        <f t="shared" ref="H364" si="402">SUM(H365:J365)*$D$365+SUM(H366:J366)*$D$366+SUM(H367:J367)*$D$367+SUM(H368:J368)*$D$368+SUM(H370:J370)*$D$370+SUM(H369:J369)*$D$369</f>
        <v>0</v>
      </c>
      <c r="I364" s="334"/>
      <c r="J364" s="123">
        <f t="shared" ref="J364" si="403">H364/$D$364</f>
        <v>0</v>
      </c>
      <c r="K364" s="340">
        <f t="shared" ref="K364" si="404">SUM(K365:M365)*$D$365+SUM(K366:M366)*$D$366+SUM(K367:M367)*$D$367+SUM(K368:M368)*$D$368+SUM(K370:M370)*$D$370+SUM(K369:M369)*$D$369</f>
        <v>1085.52</v>
      </c>
      <c r="L364" s="339"/>
      <c r="M364" s="287">
        <f t="shared" ref="M364" si="405">K364/$D$364</f>
        <v>0.33153848738161196</v>
      </c>
      <c r="N364" s="333">
        <f t="shared" ref="N364" si="406">SUM(N365:P365)*$D$365+SUM(N366:P366)*$D$366+SUM(N367:P367)*$D$367+SUM(N368:P368)*$D$368+SUM(N370:P370)*$D$370+SUM(N369:P369)*$D$369</f>
        <v>0</v>
      </c>
      <c r="O364" s="334"/>
      <c r="P364" s="123">
        <f t="shared" ref="P364" si="407">N364/$D$364</f>
        <v>0</v>
      </c>
      <c r="Q364" s="340">
        <f t="shared" ref="Q364" si="408">SUM(Q365:S365)*$D$365+SUM(Q366:S366)*$D$366+SUM(Q367:S367)*$D$367+SUM(Q368:S368)*$D$368+SUM(Q370:S370)*$D$370+SUM(Q369:S369)*$D$369</f>
        <v>1867.3</v>
      </c>
      <c r="R364" s="339"/>
      <c r="S364" s="287">
        <f t="shared" ref="S364" si="409">Q364/$D$364</f>
        <v>0.5703089924530953</v>
      </c>
      <c r="T364" s="340">
        <f t="shared" ref="T364" si="410">SUM(T365:V365)*$D$365+SUM(T366:V366)*$D$366+SUM(T367:V367)*$D$367+SUM(T368:V368)*$D$368+SUM(T370:V370)*$D$370+SUM(T369:V369)*$D$369</f>
        <v>321.37</v>
      </c>
      <c r="U364" s="339"/>
      <c r="V364" s="287">
        <f t="shared" ref="V364" si="411">T364/$D$364</f>
        <v>9.8152520165292786E-2</v>
      </c>
      <c r="W364" s="59"/>
      <c r="X364" s="59"/>
      <c r="Y364" s="59"/>
      <c r="Z364" s="59"/>
      <c r="AA364" s="59"/>
      <c r="AB364" s="59"/>
      <c r="AC364" s="59"/>
      <c r="AD364" s="59"/>
      <c r="AE364" s="59"/>
      <c r="AF364" s="59"/>
      <c r="AG364" s="59"/>
      <c r="AH364" s="59"/>
      <c r="AI364" s="59"/>
      <c r="AJ364" s="59"/>
      <c r="AK364" s="59"/>
      <c r="AL364" s="59"/>
    </row>
    <row r="365" spans="1:38" s="6" customFormat="1" ht="60" customHeight="1" x14ac:dyDescent="0.2">
      <c r="A365" s="185" t="str">
        <f>'Orçamento Sintético'!A364</f>
        <v>29.1.1</v>
      </c>
      <c r="B365" s="179">
        <f>'Orçamento Sintético'!B364</f>
        <v>91792</v>
      </c>
      <c r="C365" s="180" t="str">
        <f>'Orçamento Sintético'!C364</f>
        <v>SERVIÇO DE INSTALAÇÃO DE TUBO DE PVC, SÉRIE NORMAL, ESGOTO PREDIAL, DN 40 MM (INSTALADO EM RAMAL DE DESCARGA OU RAMAL DE ESGOTO SANITÁRIO), INCLUSIVE CONEXÕES, CORTES E FIXAÇÕES, PARA PRÉDIOS (COMPOSIÇÃO REPRESENTATIVA)</v>
      </c>
      <c r="D365" s="187">
        <f>'Orçamento Sintético'!G364</f>
        <v>358.29</v>
      </c>
      <c r="E365" s="268"/>
      <c r="F365" s="265"/>
      <c r="G365" s="266"/>
      <c r="H365" s="268"/>
      <c r="I365" s="265"/>
      <c r="J365" s="266"/>
      <c r="K365" s="268"/>
      <c r="L365" s="275">
        <v>1</v>
      </c>
      <c r="M365" s="266"/>
      <c r="N365" s="268"/>
      <c r="O365" s="265"/>
      <c r="P365" s="266"/>
      <c r="Q365" s="268"/>
      <c r="R365" s="265"/>
      <c r="S365" s="266"/>
      <c r="T365" s="268"/>
      <c r="U365" s="265"/>
      <c r="V365" s="266"/>
      <c r="W365" s="59"/>
      <c r="X365" s="59"/>
      <c r="Y365" s="59"/>
      <c r="Z365" s="59"/>
      <c r="AA365" s="59"/>
      <c r="AB365" s="59"/>
      <c r="AC365" s="59"/>
      <c r="AD365" s="59"/>
      <c r="AE365" s="59"/>
      <c r="AF365" s="59"/>
      <c r="AG365" s="59"/>
      <c r="AH365" s="59"/>
      <c r="AI365" s="59"/>
      <c r="AJ365" s="59"/>
      <c r="AK365" s="59"/>
      <c r="AL365" s="59"/>
    </row>
    <row r="366" spans="1:38" s="6" customFormat="1" ht="60" customHeight="1" x14ac:dyDescent="0.2">
      <c r="A366" s="185" t="str">
        <f>'Orçamento Sintético'!A365</f>
        <v>29.1.2</v>
      </c>
      <c r="B366" s="179">
        <f>'Orçamento Sintético'!B365</f>
        <v>91793</v>
      </c>
      <c r="C366" s="180" t="str">
        <f>'Orçamento Sintético'!C365</f>
        <v>SERVIÇO DE INSTALAÇÃO DE TUBO DE PVC, SÉRIE NORMAL, ESGOTO PREDIAL, DN 50 MM (INSTALADO EM RAMAL DE DESCARGA OU RAMAL DE ESGOTO SANITÁRIO), INCLUSIVE CONEXÕES, CORTES E FIXAÇÕES, PARA PRÉDIOS (COMPOSIÇÃO REPRESENTATIVA)</v>
      </c>
      <c r="D366" s="187">
        <f>'Orçamento Sintético'!G365</f>
        <v>636.91</v>
      </c>
      <c r="E366" s="268"/>
      <c r="F366" s="265"/>
      <c r="G366" s="266"/>
      <c r="H366" s="268"/>
      <c r="I366" s="265"/>
      <c r="J366" s="266"/>
      <c r="K366" s="268"/>
      <c r="L366" s="275">
        <v>1</v>
      </c>
      <c r="M366" s="266"/>
      <c r="N366" s="268"/>
      <c r="O366" s="265"/>
      <c r="P366" s="266"/>
      <c r="Q366" s="268"/>
      <c r="R366" s="265"/>
      <c r="S366" s="266"/>
      <c r="T366" s="268"/>
      <c r="U366" s="265"/>
      <c r="V366" s="266"/>
      <c r="W366" s="59"/>
      <c r="X366" s="59"/>
      <c r="Y366" s="59"/>
      <c r="Z366" s="59"/>
      <c r="AA366" s="59"/>
      <c r="AB366" s="59"/>
      <c r="AC366" s="59"/>
      <c r="AD366" s="59"/>
      <c r="AE366" s="59"/>
      <c r="AF366" s="59"/>
      <c r="AG366" s="59"/>
      <c r="AH366" s="59"/>
      <c r="AI366" s="59"/>
      <c r="AJ366" s="59"/>
      <c r="AK366" s="59"/>
      <c r="AL366" s="59"/>
    </row>
    <row r="367" spans="1:38" s="6" customFormat="1" ht="60" customHeight="1" x14ac:dyDescent="0.2">
      <c r="A367" s="185" t="str">
        <f>'Orçamento Sintético'!A366</f>
        <v>29.1.3</v>
      </c>
      <c r="B367" s="179">
        <f>'Orçamento Sintético'!B366</f>
        <v>91795</v>
      </c>
      <c r="C367" s="180" t="str">
        <f>'Orçamento Sintético'!C366</f>
        <v>SERVIÇO DE INSTALAÇÃO DE TUBO DE PVC, SÉRIE NORMAL, ESGOTO PREDIAL, DN 100 MM (INSTALADO EM RAMAL DE DESCARGA, RAMAL DE ESGOTO SANITÁRIO, PRUMADA ESGOTO SANITÁRIO, VENTILAÇÃO OU SUB-COLETOR AÉREO), INCLUSIVE CONEXÕES E CORTES, FIXAÇÕES, PARA PRÉDIOS (COMPOSIÇÃO REPRESENTATIVA)</v>
      </c>
      <c r="D367" s="187">
        <f>'Orçamento Sintético'!G366</f>
        <v>1867.3</v>
      </c>
      <c r="E367" s="268"/>
      <c r="F367" s="265"/>
      <c r="G367" s="266"/>
      <c r="H367" s="268"/>
      <c r="I367" s="265"/>
      <c r="J367" s="266"/>
      <c r="K367" s="268"/>
      <c r="L367" s="265"/>
      <c r="M367" s="266"/>
      <c r="N367" s="268"/>
      <c r="O367" s="265"/>
      <c r="P367" s="266"/>
      <c r="Q367" s="268"/>
      <c r="R367" s="265"/>
      <c r="S367" s="274">
        <v>1</v>
      </c>
      <c r="T367" s="268"/>
      <c r="U367" s="265"/>
      <c r="V367" s="266"/>
      <c r="W367" s="59"/>
      <c r="X367" s="59"/>
      <c r="Y367" s="59"/>
      <c r="Z367" s="59"/>
      <c r="AA367" s="59"/>
      <c r="AB367" s="59"/>
      <c r="AC367" s="59"/>
      <c r="AD367" s="59"/>
      <c r="AE367" s="59"/>
      <c r="AF367" s="59"/>
      <c r="AG367" s="59"/>
      <c r="AH367" s="59"/>
      <c r="AI367" s="59"/>
      <c r="AJ367" s="59"/>
      <c r="AK367" s="59"/>
      <c r="AL367" s="59"/>
    </row>
    <row r="368" spans="1:38" s="6" customFormat="1" ht="39.950000000000003" customHeight="1" x14ac:dyDescent="0.2">
      <c r="A368" s="185" t="str">
        <f>'Orçamento Sintético'!A367</f>
        <v>29.1.4</v>
      </c>
      <c r="B368" s="179" t="str">
        <f>'Orçamento Sintético'!B367</f>
        <v>TRE - 0290</v>
      </c>
      <c r="C368" s="180" t="str">
        <f>'Orçamento Sintético'!C367</f>
        <v>CAIXA SIFONADA PVC, DN 150x150x50MM, INCLUSIVE PROLONGAMENTO, FORNECIDA E INSTALADA EM RAMAL DE DESCARGA OU RAMAL DE ESGOTO SANITÁRIO</v>
      </c>
      <c r="D368" s="187">
        <f>'Orçamento Sintético'!G367</f>
        <v>172.4</v>
      </c>
      <c r="E368" s="268"/>
      <c r="F368" s="265"/>
      <c r="G368" s="266"/>
      <c r="H368" s="268"/>
      <c r="I368" s="265"/>
      <c r="J368" s="266"/>
      <c r="K368" s="268"/>
      <c r="L368" s="275">
        <v>0.5</v>
      </c>
      <c r="M368" s="266"/>
      <c r="N368" s="268"/>
      <c r="O368" s="265"/>
      <c r="P368" s="266"/>
      <c r="Q368" s="268"/>
      <c r="R368" s="265"/>
      <c r="S368" s="266"/>
      <c r="T368" s="268"/>
      <c r="U368" s="275">
        <v>0.5</v>
      </c>
      <c r="V368" s="266"/>
      <c r="W368" s="59"/>
      <c r="X368" s="59"/>
      <c r="Y368" s="59"/>
      <c r="Z368" s="59"/>
      <c r="AA368" s="59"/>
      <c r="AB368" s="59"/>
      <c r="AC368" s="59"/>
      <c r="AD368" s="59"/>
      <c r="AE368" s="59"/>
      <c r="AF368" s="59"/>
      <c r="AG368" s="59"/>
      <c r="AH368" s="59"/>
      <c r="AI368" s="59"/>
      <c r="AJ368" s="59"/>
      <c r="AK368" s="59"/>
      <c r="AL368" s="59"/>
    </row>
    <row r="369" spans="1:38" s="6" customFormat="1" ht="39.950000000000003" customHeight="1" x14ac:dyDescent="0.2">
      <c r="A369" s="185" t="str">
        <f>'Orçamento Sintético'!A368</f>
        <v>29.1.5</v>
      </c>
      <c r="B369" s="179">
        <f>'Orçamento Sintético'!B368</f>
        <v>89709</v>
      </c>
      <c r="C369" s="180" t="str">
        <f>'Orçamento Sintético'!C368</f>
        <v>RALO SIFONADO, PVC, DN 100 X 40 MM, JUNTA SOLDÁVEL, FORNECIDO E INSTALADO EM RAMAL DE DESCARGA OU EM RAMAL DE ESGOTO SANITÁRIO</v>
      </c>
      <c r="D369" s="187">
        <f>'Orçamento Sintético'!G368</f>
        <v>8.24</v>
      </c>
      <c r="E369" s="268"/>
      <c r="F369" s="265"/>
      <c r="G369" s="266"/>
      <c r="H369" s="268"/>
      <c r="I369" s="265"/>
      <c r="J369" s="266"/>
      <c r="K369" s="268"/>
      <c r="L369" s="275">
        <v>0.5</v>
      </c>
      <c r="M369" s="266"/>
      <c r="N369" s="268"/>
      <c r="O369" s="265"/>
      <c r="P369" s="266"/>
      <c r="Q369" s="268"/>
      <c r="R369" s="265"/>
      <c r="S369" s="266"/>
      <c r="T369" s="268"/>
      <c r="U369" s="275">
        <v>0.5</v>
      </c>
      <c r="V369" s="266"/>
      <c r="W369" s="59"/>
      <c r="X369" s="59"/>
      <c r="Y369" s="59"/>
      <c r="Z369" s="59"/>
      <c r="AA369" s="59"/>
      <c r="AB369" s="59"/>
      <c r="AC369" s="59"/>
      <c r="AD369" s="59"/>
      <c r="AE369" s="59"/>
      <c r="AF369" s="59"/>
      <c r="AG369" s="59"/>
      <c r="AH369" s="59"/>
      <c r="AI369" s="59"/>
      <c r="AJ369" s="59"/>
      <c r="AK369" s="59"/>
      <c r="AL369" s="59"/>
    </row>
    <row r="370" spans="1:38" s="6" customFormat="1" ht="39.950000000000003" customHeight="1" thickBot="1" x14ac:dyDescent="0.25">
      <c r="A370" s="185" t="str">
        <f>'Orçamento Sintético'!A369</f>
        <v>29.1.6</v>
      </c>
      <c r="B370" s="179" t="str">
        <f>'Orçamento Sintético'!B369</f>
        <v>TRE - 0291</v>
      </c>
      <c r="C370" s="180" t="str">
        <f>'Orçamento Sintético'!C369</f>
        <v>GRELHA E PORTA-GRELHA QUADRADA EM METAL CROMADO, DN 150x150MM - FORNECIMENTO E INSTALAÇÃO</v>
      </c>
      <c r="D370" s="187">
        <f>'Orçamento Sintético'!G369</f>
        <v>231.05</v>
      </c>
      <c r="E370" s="268"/>
      <c r="F370" s="265"/>
      <c r="G370" s="266"/>
      <c r="H370" s="268"/>
      <c r="I370" s="265"/>
      <c r="J370" s="266"/>
      <c r="K370" s="268"/>
      <c r="L370" s="265"/>
      <c r="M370" s="266"/>
      <c r="N370" s="268"/>
      <c r="O370" s="265"/>
      <c r="P370" s="266"/>
      <c r="Q370" s="268"/>
      <c r="R370" s="265"/>
      <c r="S370" s="266"/>
      <c r="T370" s="268"/>
      <c r="U370" s="275">
        <v>1</v>
      </c>
      <c r="V370" s="266"/>
      <c r="W370" s="59"/>
      <c r="X370" s="59"/>
      <c r="Y370" s="59"/>
      <c r="Z370" s="59"/>
      <c r="AA370" s="59"/>
      <c r="AB370" s="59"/>
      <c r="AC370" s="59"/>
      <c r="AD370" s="59"/>
      <c r="AE370" s="59"/>
      <c r="AF370" s="59"/>
      <c r="AG370" s="59"/>
      <c r="AH370" s="59"/>
      <c r="AI370" s="59"/>
      <c r="AJ370" s="59"/>
      <c r="AK370" s="59"/>
      <c r="AL370" s="59"/>
    </row>
    <row r="371" spans="1:38" s="8" customFormat="1" ht="30" customHeight="1" thickBot="1" x14ac:dyDescent="0.25">
      <c r="A371" s="188" t="str">
        <f>'Orçamento Sintético'!A370</f>
        <v>29.2</v>
      </c>
      <c r="B371" s="181"/>
      <c r="C371" s="182" t="str">
        <f>'Orçamento Sintético'!C370</f>
        <v>RAMAL DE VENTILAÇÃO</v>
      </c>
      <c r="D371" s="189">
        <f>SUM(D372:D373)</f>
        <v>668.4</v>
      </c>
      <c r="E371" s="333">
        <f>SUM(E372:G372)*$D$372+SUM(E373:G373)*$D$373</f>
        <v>0</v>
      </c>
      <c r="F371" s="334"/>
      <c r="G371" s="123">
        <f>E371/$D$371</f>
        <v>0</v>
      </c>
      <c r="H371" s="337">
        <f>SUM(H372:J372)*$D$372+SUM(H373:J373)*$D$373</f>
        <v>0</v>
      </c>
      <c r="I371" s="334"/>
      <c r="J371" s="123">
        <f>H371/$D$371</f>
        <v>0</v>
      </c>
      <c r="K371" s="337">
        <f>SUM(K372:M372)*$D$372+SUM(K373:M373)*$D$373</f>
        <v>0</v>
      </c>
      <c r="L371" s="334"/>
      <c r="M371" s="123">
        <f>K371/$D$371</f>
        <v>0</v>
      </c>
      <c r="N371" s="338">
        <f>SUM(N372:P372)*$D$372+SUM(N373:P373)*$D$373</f>
        <v>668.4</v>
      </c>
      <c r="O371" s="339"/>
      <c r="P371" s="287">
        <f>N371/$D$371</f>
        <v>1</v>
      </c>
      <c r="Q371" s="337">
        <f>SUM(Q372:S372)*$D$372+SUM(Q373:S373)*$D$373</f>
        <v>0</v>
      </c>
      <c r="R371" s="334"/>
      <c r="S371" s="123">
        <f>Q371/$D$371</f>
        <v>0</v>
      </c>
      <c r="T371" s="337">
        <f>SUM(T372:V372)*$D$372+SUM(T373:V373)*$D$373</f>
        <v>0</v>
      </c>
      <c r="U371" s="334"/>
      <c r="V371" s="123">
        <f>T371/$D$371</f>
        <v>0</v>
      </c>
      <c r="W371" s="59"/>
      <c r="X371" s="59"/>
      <c r="Y371" s="59"/>
      <c r="Z371" s="59"/>
      <c r="AA371" s="59"/>
      <c r="AB371" s="59"/>
      <c r="AC371" s="59"/>
      <c r="AD371" s="59"/>
      <c r="AE371" s="59"/>
      <c r="AF371" s="59"/>
      <c r="AG371" s="59"/>
      <c r="AH371" s="59"/>
      <c r="AI371" s="59"/>
      <c r="AJ371" s="59"/>
      <c r="AK371" s="59"/>
      <c r="AL371" s="59"/>
    </row>
    <row r="372" spans="1:38" s="6" customFormat="1" ht="60" customHeight="1" x14ac:dyDescent="0.2">
      <c r="A372" s="185" t="str">
        <f>'Orçamento Sintético'!A371</f>
        <v>29.2.1</v>
      </c>
      <c r="B372" s="179">
        <f>'Orçamento Sintético'!B371</f>
        <v>91793</v>
      </c>
      <c r="C372" s="180" t="str">
        <f>'Orçamento Sintético'!C371</f>
        <v>SERVIÇO DE INSTALAÇÃO DE TUBO DE PVC, SÉRIE NORMAL, ESGOTO PREDIAL, DN 50MM (INSTALADO EM RAMAL DE DESCARGA OU RAMAL DE ESGOTO SANITÁRIO), INCLUSIVE CONEXÕES, CORTES E FIXAÇÕES, PARA PRÉDIOS (COMPOSIÇÃO REPRESENTATIVA)</v>
      </c>
      <c r="D372" s="187">
        <f>'Orçamento Sintético'!G371</f>
        <v>654.36</v>
      </c>
      <c r="E372" s="268"/>
      <c r="F372" s="265"/>
      <c r="G372" s="266"/>
      <c r="H372" s="268"/>
      <c r="I372" s="265"/>
      <c r="J372" s="266"/>
      <c r="K372" s="268"/>
      <c r="L372" s="265"/>
      <c r="M372" s="266"/>
      <c r="N372" s="268"/>
      <c r="O372" s="275">
        <v>1</v>
      </c>
      <c r="P372" s="266"/>
      <c r="Q372" s="268"/>
      <c r="R372" s="265"/>
      <c r="S372" s="266"/>
      <c r="T372" s="268"/>
      <c r="U372" s="265"/>
      <c r="V372" s="266"/>
      <c r="W372" s="59"/>
      <c r="X372" s="59"/>
      <c r="Y372" s="59"/>
      <c r="Z372" s="59"/>
      <c r="AA372" s="59"/>
      <c r="AB372" s="59"/>
      <c r="AC372" s="59"/>
      <c r="AD372" s="59"/>
      <c r="AE372" s="59"/>
      <c r="AF372" s="59"/>
      <c r="AG372" s="59"/>
      <c r="AH372" s="59"/>
      <c r="AI372" s="59"/>
      <c r="AJ372" s="59"/>
      <c r="AK372" s="59"/>
      <c r="AL372" s="59"/>
    </row>
    <row r="373" spans="1:38" s="70" customFormat="1" ht="39.950000000000003" customHeight="1" thickBot="1" x14ac:dyDescent="0.25">
      <c r="A373" s="185" t="str">
        <f>'Orçamento Sintético'!A372</f>
        <v>29.2.2</v>
      </c>
      <c r="B373" s="179" t="str">
        <f>'Orçamento Sintético'!B372</f>
        <v>TRE - 0292</v>
      </c>
      <c r="C373" s="180" t="str">
        <f>'Orçamento Sintético'!C372</f>
        <v>TERMINAL DE VENTILAÇÃO, DN 50MM, SÉRIE NORMAL - FORNECIMENTO E INSTALAÇÃO</v>
      </c>
      <c r="D373" s="187">
        <f>'Orçamento Sintético'!G372</f>
        <v>14.04</v>
      </c>
      <c r="E373" s="268"/>
      <c r="F373" s="265"/>
      <c r="G373" s="266"/>
      <c r="H373" s="268"/>
      <c r="I373" s="265"/>
      <c r="J373" s="266"/>
      <c r="K373" s="268"/>
      <c r="L373" s="265"/>
      <c r="M373" s="266"/>
      <c r="N373" s="268"/>
      <c r="O373" s="275">
        <v>1</v>
      </c>
      <c r="P373" s="266"/>
      <c r="Q373" s="268"/>
      <c r="R373" s="265"/>
      <c r="S373" s="266"/>
      <c r="T373" s="268"/>
      <c r="U373" s="265"/>
      <c r="V373" s="266"/>
      <c r="W373" s="59"/>
      <c r="X373" s="59"/>
      <c r="Y373" s="59"/>
      <c r="Z373" s="59"/>
      <c r="AA373" s="59"/>
      <c r="AB373" s="59"/>
      <c r="AC373" s="59"/>
      <c r="AD373" s="59"/>
      <c r="AE373" s="59"/>
      <c r="AF373" s="59"/>
      <c r="AG373" s="59"/>
      <c r="AH373" s="59"/>
      <c r="AI373" s="59"/>
      <c r="AJ373" s="59"/>
      <c r="AK373" s="59"/>
      <c r="AL373" s="59"/>
    </row>
    <row r="374" spans="1:38" s="8" customFormat="1" ht="30" customHeight="1" thickBot="1" x14ac:dyDescent="0.25">
      <c r="A374" s="188" t="str">
        <f>'Orçamento Sintético'!A373</f>
        <v>29.3</v>
      </c>
      <c r="B374" s="181"/>
      <c r="C374" s="182" t="str">
        <f>'Orçamento Sintético'!C373</f>
        <v>CAIXAS DE INSPEÇÃO E GORDURA</v>
      </c>
      <c r="D374" s="189">
        <f>SUM(D375:D376)</f>
        <v>3550.86</v>
      </c>
      <c r="E374" s="333">
        <f>SUM(E375:G375)*$D$375+SUM(E376:G376)*$D$376</f>
        <v>0</v>
      </c>
      <c r="F374" s="334"/>
      <c r="G374" s="123">
        <f>E374/$D$374</f>
        <v>0</v>
      </c>
      <c r="H374" s="337">
        <f>SUM(H375:J375)*$D$375+SUM(H376:J376)*$D$376</f>
        <v>0</v>
      </c>
      <c r="I374" s="334"/>
      <c r="J374" s="123">
        <f>H374/$D$374</f>
        <v>0</v>
      </c>
      <c r="K374" s="337">
        <f>SUM(K375:M375)*$D$375+SUM(K376:M376)*$D$376</f>
        <v>0</v>
      </c>
      <c r="L374" s="334"/>
      <c r="M374" s="123">
        <f>K374/$D$374</f>
        <v>0</v>
      </c>
      <c r="N374" s="337">
        <f>SUM(N375:P375)*$D$375+SUM(N376:P376)*$D$376</f>
        <v>0</v>
      </c>
      <c r="O374" s="334"/>
      <c r="P374" s="123">
        <f>N374/$D$374</f>
        <v>0</v>
      </c>
      <c r="Q374" s="337">
        <f>SUM(Q375:S375)*$D$375+SUM(Q376:S376)*$D$376</f>
        <v>0</v>
      </c>
      <c r="R374" s="334"/>
      <c r="S374" s="123">
        <f>Q374/$D$374</f>
        <v>0</v>
      </c>
      <c r="T374" s="338">
        <f>SUM(T375:V375)*$D$375+SUM(T376:V376)*$D$376</f>
        <v>3550.86</v>
      </c>
      <c r="U374" s="339"/>
      <c r="V374" s="287">
        <f>T374/$D$374</f>
        <v>1</v>
      </c>
      <c r="W374" s="59"/>
      <c r="X374" s="59"/>
      <c r="Y374" s="59"/>
      <c r="Z374" s="59"/>
      <c r="AA374" s="59"/>
      <c r="AB374" s="59"/>
      <c r="AC374" s="59"/>
      <c r="AD374" s="59"/>
      <c r="AE374" s="59"/>
      <c r="AF374" s="59"/>
      <c r="AG374" s="59"/>
      <c r="AH374" s="59"/>
      <c r="AI374" s="59"/>
      <c r="AJ374" s="59"/>
      <c r="AK374" s="59"/>
      <c r="AL374" s="59"/>
    </row>
    <row r="375" spans="1:38" s="70" customFormat="1" ht="60" customHeight="1" x14ac:dyDescent="0.2">
      <c r="A375" s="185" t="str">
        <f>'Orçamento Sintético'!A374</f>
        <v>29.3.1</v>
      </c>
      <c r="B375" s="179">
        <f>'Orçamento Sintético'!B374</f>
        <v>97902</v>
      </c>
      <c r="C375" s="180" t="str">
        <f>'Orçamento Sintético'!C374</f>
        <v>CAIXA ENTERRADA HIDRÁULICA RETANGULAR EM ALVENARIA COM TIJOLOS CERÂMICOS MACIÇOS, DIMENSÕES INTERNAS 0,60 x 0,60 x 0,60M PARA REDE DE ESGOTO (CAIXA DE INSPEÇÃO)</v>
      </c>
      <c r="D375" s="187">
        <f>'Orçamento Sintético'!G374</f>
        <v>2974.8</v>
      </c>
      <c r="E375" s="268"/>
      <c r="F375" s="265"/>
      <c r="G375" s="266"/>
      <c r="H375" s="268"/>
      <c r="I375" s="265"/>
      <c r="J375" s="266"/>
      <c r="K375" s="268"/>
      <c r="L375" s="265"/>
      <c r="M375" s="266"/>
      <c r="N375" s="268"/>
      <c r="O375" s="265"/>
      <c r="P375" s="266"/>
      <c r="Q375" s="268"/>
      <c r="R375" s="265"/>
      <c r="S375" s="266"/>
      <c r="T375" s="264">
        <v>0.5</v>
      </c>
      <c r="U375" s="275">
        <v>0.5</v>
      </c>
      <c r="V375" s="266"/>
      <c r="W375" s="59"/>
      <c r="X375" s="59"/>
      <c r="Y375" s="59"/>
      <c r="Z375" s="59"/>
      <c r="AA375" s="59"/>
      <c r="AB375" s="59"/>
      <c r="AC375" s="59"/>
      <c r="AD375" s="59"/>
      <c r="AE375" s="59"/>
      <c r="AF375" s="59"/>
      <c r="AG375" s="59"/>
      <c r="AH375" s="59"/>
      <c r="AI375" s="59"/>
      <c r="AJ375" s="59"/>
      <c r="AK375" s="59"/>
      <c r="AL375" s="59"/>
    </row>
    <row r="376" spans="1:38" s="70" customFormat="1" ht="39.950000000000003" customHeight="1" thickBot="1" x14ac:dyDescent="0.25">
      <c r="A376" s="185" t="str">
        <f>'Orçamento Sintético'!A375</f>
        <v>29.3.2</v>
      </c>
      <c r="B376" s="179">
        <f>'Orçamento Sintético'!B375</f>
        <v>98105</v>
      </c>
      <c r="C376" s="180" t="str">
        <f>'Orçamento Sintético'!C375</f>
        <v>CAIXA DE GORDURA DUPLA (CAPACIDADE 126L) RETANGULAR, EM ALVENARIA COM TIJOLOS CERÂMICOS MACIÇOS, DIMENSÕES INTERNAS 0,40 x 0,70M, ALTURA INTERNA 0,80M</v>
      </c>
      <c r="D376" s="187">
        <f>'Orçamento Sintético'!G375</f>
        <v>576.05999999999995</v>
      </c>
      <c r="E376" s="268"/>
      <c r="F376" s="265"/>
      <c r="G376" s="266"/>
      <c r="H376" s="268"/>
      <c r="I376" s="265"/>
      <c r="J376" s="266"/>
      <c r="K376" s="268"/>
      <c r="L376" s="265"/>
      <c r="M376" s="266"/>
      <c r="N376" s="268"/>
      <c r="O376" s="265"/>
      <c r="P376" s="266"/>
      <c r="Q376" s="268"/>
      <c r="R376" s="265"/>
      <c r="S376" s="266"/>
      <c r="T376" s="268"/>
      <c r="U376" s="275">
        <v>1</v>
      </c>
      <c r="V376" s="266"/>
      <c r="W376" s="59"/>
      <c r="X376" s="59"/>
      <c r="Y376" s="59"/>
      <c r="Z376" s="59"/>
      <c r="AA376" s="59"/>
      <c r="AB376" s="59"/>
      <c r="AC376" s="59"/>
      <c r="AD376" s="59"/>
      <c r="AE376" s="59"/>
      <c r="AF376" s="59"/>
      <c r="AG376" s="59"/>
      <c r="AH376" s="59"/>
      <c r="AI376" s="59"/>
      <c r="AJ376" s="59"/>
      <c r="AK376" s="59"/>
      <c r="AL376" s="59"/>
    </row>
    <row r="377" spans="1:38" s="8" customFormat="1" ht="30" customHeight="1" thickBot="1" x14ac:dyDescent="0.25">
      <c r="A377" s="188" t="str">
        <f>'Orçamento Sintético'!A376</f>
        <v>29.4</v>
      </c>
      <c r="B377" s="181"/>
      <c r="C377" s="182" t="str">
        <f>'Orçamento Sintético'!C376</f>
        <v>SISTEMA FOSSA/SUMIDOURO</v>
      </c>
      <c r="D377" s="189">
        <f>SUM(D378:D379)</f>
        <v>9840.49</v>
      </c>
      <c r="E377" s="333">
        <f>SUM(E378:G378)*$D$378+SUM(E379:G379)*$D$379</f>
        <v>0</v>
      </c>
      <c r="F377" s="334"/>
      <c r="G377" s="123">
        <f>E377/$D$377</f>
        <v>0</v>
      </c>
      <c r="H377" s="333">
        <f t="shared" ref="H377" si="412">SUM(H378:J378)*$D$378+SUM(H379:J379)*$D$379</f>
        <v>0</v>
      </c>
      <c r="I377" s="334"/>
      <c r="J377" s="123">
        <f t="shared" ref="J377" si="413">H377/$D$377</f>
        <v>0</v>
      </c>
      <c r="K377" s="333">
        <f t="shared" ref="K377" si="414">SUM(K378:M378)*$D$378+SUM(K379:M379)*$D$379</f>
        <v>0</v>
      </c>
      <c r="L377" s="334"/>
      <c r="M377" s="123">
        <f t="shared" ref="M377" si="415">K377/$D$377</f>
        <v>0</v>
      </c>
      <c r="N377" s="340">
        <f t="shared" ref="N377" si="416">SUM(N378:P378)*$D$378+SUM(N379:P379)*$D$379</f>
        <v>3005.605</v>
      </c>
      <c r="O377" s="339"/>
      <c r="P377" s="287">
        <f t="shared" ref="P377" si="417">N377/$D$377</f>
        <v>0.30543245305873995</v>
      </c>
      <c r="Q377" s="340">
        <f t="shared" ref="Q377" si="418">SUM(Q378:S378)*$D$378+SUM(Q379:S379)*$D$379</f>
        <v>6834.8850000000002</v>
      </c>
      <c r="R377" s="339"/>
      <c r="S377" s="287">
        <f t="shared" ref="S377" si="419">Q377/$D$377</f>
        <v>0.69456754694126011</v>
      </c>
      <c r="T377" s="333">
        <f t="shared" ref="T377" si="420">SUM(T378:V378)*$D$378+SUM(T379:V379)*$D$379</f>
        <v>0</v>
      </c>
      <c r="U377" s="334"/>
      <c r="V377" s="123">
        <f t="shared" ref="V377" si="421">T377/$D$377</f>
        <v>0</v>
      </c>
      <c r="W377" s="59"/>
      <c r="X377" s="59"/>
      <c r="Y377" s="59"/>
      <c r="Z377" s="59"/>
      <c r="AA377" s="59"/>
      <c r="AB377" s="59"/>
      <c r="AC377" s="59"/>
      <c r="AD377" s="59"/>
      <c r="AE377" s="59"/>
      <c r="AF377" s="59"/>
      <c r="AG377" s="59"/>
      <c r="AH377" s="59"/>
      <c r="AI377" s="59"/>
      <c r="AJ377" s="59"/>
      <c r="AK377" s="59"/>
      <c r="AL377" s="59"/>
    </row>
    <row r="378" spans="1:38" s="6" customFormat="1" ht="39.950000000000003" customHeight="1" x14ac:dyDescent="0.2">
      <c r="A378" s="185" t="str">
        <f>'Orçamento Sintético'!A377</f>
        <v>29.4.1</v>
      </c>
      <c r="B378" s="179">
        <f>'Orçamento Sintético'!B377</f>
        <v>98067</v>
      </c>
      <c r="C378" s="180" t="str">
        <f>'Orçamento Sintético'!C377</f>
        <v>TANQUE SÉPTICO RETANGULAR, EM ALVENARIA COM TIJOLOS CERÂMICOS MACIÇOS, DIMENSÕES INTERNAS: 1,20x2,40x1,60m, VOLUME ÚTIL 3.546L, INCLUINDO ESCAVAÇÃO</v>
      </c>
      <c r="D378" s="187">
        <f>'Orçamento Sintético'!G377</f>
        <v>6011.21</v>
      </c>
      <c r="E378" s="268"/>
      <c r="F378" s="265"/>
      <c r="G378" s="266"/>
      <c r="H378" s="268"/>
      <c r="I378" s="265"/>
      <c r="J378" s="266"/>
      <c r="K378" s="268"/>
      <c r="L378" s="265"/>
      <c r="M378" s="266"/>
      <c r="N378" s="268"/>
      <c r="O378" s="265"/>
      <c r="P378" s="274">
        <v>0.5</v>
      </c>
      <c r="Q378" s="264">
        <v>0.5</v>
      </c>
      <c r="R378" s="265"/>
      <c r="S378" s="266"/>
      <c r="T378" s="268"/>
      <c r="U378" s="265"/>
      <c r="V378" s="266"/>
      <c r="W378" s="59"/>
      <c r="X378" s="59"/>
      <c r="Y378" s="59"/>
      <c r="Z378" s="59"/>
      <c r="AA378" s="59"/>
      <c r="AB378" s="59"/>
      <c r="AC378" s="59"/>
      <c r="AD378" s="59"/>
      <c r="AE378" s="59"/>
      <c r="AF378" s="59"/>
      <c r="AG378" s="59"/>
      <c r="AH378" s="59"/>
      <c r="AI378" s="59"/>
      <c r="AJ378" s="59"/>
      <c r="AK378" s="59"/>
      <c r="AL378" s="59"/>
    </row>
    <row r="379" spans="1:38" s="70" customFormat="1" ht="39.950000000000003" customHeight="1" thickBot="1" x14ac:dyDescent="0.25">
      <c r="A379" s="185" t="str">
        <f>'Orçamento Sintético'!A378</f>
        <v>29.4.2</v>
      </c>
      <c r="B379" s="179">
        <f>'Orçamento Sintético'!B378</f>
        <v>98078</v>
      </c>
      <c r="C379" s="180" t="str">
        <f>'Orçamento Sintético'!C378</f>
        <v>SUMIDOURO RETANGULAR, EM ALVENARIA COM TIJOLOS CERÂMICOS MACIÇOS, DIMENSÕES INTERNAS: 0,80x1,40x3,00M, ÁREA DE INFILTRAÇÃO 13,20M²</v>
      </c>
      <c r="D379" s="187">
        <f>'Orçamento Sintético'!G378</f>
        <v>3829.28</v>
      </c>
      <c r="E379" s="268"/>
      <c r="F379" s="265"/>
      <c r="G379" s="266"/>
      <c r="H379" s="268"/>
      <c r="I379" s="265"/>
      <c r="J379" s="266"/>
      <c r="K379" s="268"/>
      <c r="L379" s="265"/>
      <c r="M379" s="266"/>
      <c r="N379" s="268"/>
      <c r="O379" s="265"/>
      <c r="P379" s="266"/>
      <c r="Q379" s="268"/>
      <c r="R379" s="275">
        <v>1</v>
      </c>
      <c r="S379" s="266"/>
      <c r="T379" s="268"/>
      <c r="U379" s="265"/>
      <c r="V379" s="266"/>
      <c r="W379" s="59"/>
      <c r="X379" s="59"/>
      <c r="Y379" s="59"/>
      <c r="Z379" s="59"/>
      <c r="AA379" s="59"/>
      <c r="AB379" s="59"/>
      <c r="AC379" s="59"/>
      <c r="AD379" s="59"/>
      <c r="AE379" s="59"/>
      <c r="AF379" s="59"/>
      <c r="AG379" s="59"/>
      <c r="AH379" s="59"/>
      <c r="AI379" s="59"/>
      <c r="AJ379" s="59"/>
      <c r="AK379" s="59"/>
      <c r="AL379" s="59"/>
    </row>
    <row r="380" spans="1:38" s="8" customFormat="1" ht="30" customHeight="1" thickBot="1" x14ac:dyDescent="0.25">
      <c r="A380" s="183">
        <f>'Orçamento Sintético'!A379</f>
        <v>30</v>
      </c>
      <c r="B380" s="177"/>
      <c r="C380" s="178" t="str">
        <f>'Orçamento Sintético'!C379</f>
        <v>INSTALAÇÕES DE ÁGUAS PLUVIAIS</v>
      </c>
      <c r="D380" s="184">
        <f>SUM(D381:D383)</f>
        <v>2437.4399999999996</v>
      </c>
      <c r="E380" s="333">
        <f>SUM(E381:G381)*$D$381+SUM(E383:G383)*$D$383+SUM(E382:G382)*$D$382</f>
        <v>0</v>
      </c>
      <c r="F380" s="334"/>
      <c r="G380" s="123">
        <f>E380/$D$380</f>
        <v>0</v>
      </c>
      <c r="H380" s="333">
        <f>SUM(H381:J381)*$D$381+SUM(H383:J383)*$D$383+SUM(H382:J382)*$D$382</f>
        <v>0</v>
      </c>
      <c r="I380" s="334"/>
      <c r="J380" s="123">
        <f t="shared" ref="J380" si="422">H380/$D$380</f>
        <v>0</v>
      </c>
      <c r="K380" s="333">
        <f t="shared" ref="K380" si="423">SUM(K381:M381)*$D$381+SUM(K383:M383)*$D$383+SUM(K382:M382)*$D$382</f>
        <v>0</v>
      </c>
      <c r="L380" s="334"/>
      <c r="M380" s="123">
        <f t="shared" ref="M380" si="424">K380/$D$380</f>
        <v>0</v>
      </c>
      <c r="N380" s="335">
        <f t="shared" ref="N380" si="425">SUM(N381:P381)*$D$381+SUM(N383:P383)*$D$383+SUM(N382:P382)*$D$382</f>
        <v>1372.675</v>
      </c>
      <c r="O380" s="336"/>
      <c r="P380" s="262">
        <f t="shared" ref="P380" si="426">N380/$D$380</f>
        <v>0.56316258041223588</v>
      </c>
      <c r="Q380" s="335">
        <f t="shared" ref="Q380" si="427">SUM(Q381:S381)*$D$381+SUM(Q383:S383)*$D$383+SUM(Q382:S382)*$D$382</f>
        <v>842.27499999999998</v>
      </c>
      <c r="R380" s="336"/>
      <c r="S380" s="262">
        <f t="shared" ref="S380" si="428">Q380/$D$380</f>
        <v>0.34555722397269273</v>
      </c>
      <c r="T380" s="335">
        <f t="shared" ref="T380" si="429">SUM(T381:V381)*$D$381+SUM(T383:V383)*$D$383+SUM(T382:V382)*$D$382</f>
        <v>222.49</v>
      </c>
      <c r="U380" s="336"/>
      <c r="V380" s="262">
        <f t="shared" ref="V380" si="430">T380/$D$380</f>
        <v>9.1280195615071572E-2</v>
      </c>
      <c r="W380" s="59"/>
      <c r="X380" s="154">
        <f>E380+H380+K380+N380+T380+Q380</f>
        <v>2437.44</v>
      </c>
      <c r="Y380" s="59"/>
      <c r="Z380" s="59"/>
      <c r="AA380" s="59"/>
      <c r="AB380" s="59"/>
      <c r="AC380" s="59"/>
      <c r="AD380" s="59"/>
      <c r="AE380" s="59"/>
      <c r="AF380" s="59"/>
      <c r="AG380" s="59"/>
      <c r="AH380" s="59"/>
      <c r="AI380" s="59"/>
      <c r="AJ380" s="59"/>
      <c r="AK380" s="59"/>
      <c r="AL380" s="59"/>
    </row>
    <row r="381" spans="1:38" s="6" customFormat="1" ht="39.950000000000003" customHeight="1" x14ac:dyDescent="0.2">
      <c r="A381" s="185" t="str">
        <f>'Orçamento Sintético'!A380</f>
        <v>30.1</v>
      </c>
      <c r="B381" s="179">
        <f>'Orçamento Sintético'!B380</f>
        <v>91791</v>
      </c>
      <c r="C381" s="180" t="str">
        <f>'Orçamento Sintético'!C380</f>
        <v>SERVIÇO DE INSTALAÇÃO DE TUBOS DE PVC, SÉRIE R, ÁGUA PLUVIAL, DN 100MM, INCLUSIVE CONEXÕES E RALO ABACAXI, CORTES E FIXAÇÕES (COMPOSIÇÃO REPRESENTATIVA)</v>
      </c>
      <c r="D381" s="187">
        <f>'Orçamento Sintético'!G380</f>
        <v>1684.55</v>
      </c>
      <c r="E381" s="268"/>
      <c r="F381" s="265"/>
      <c r="G381" s="266"/>
      <c r="H381" s="268"/>
      <c r="I381" s="265"/>
      <c r="J381" s="266"/>
      <c r="K381" s="268"/>
      <c r="L381" s="265"/>
      <c r="M381" s="266"/>
      <c r="N381" s="268"/>
      <c r="O381" s="265"/>
      <c r="P381" s="274">
        <v>0.5</v>
      </c>
      <c r="Q381" s="264">
        <v>0.5</v>
      </c>
      <c r="R381" s="265"/>
      <c r="S381" s="266"/>
      <c r="T381" s="268"/>
      <c r="U381" s="265"/>
      <c r="V381" s="266"/>
      <c r="W381" s="59"/>
      <c r="X381" s="59"/>
      <c r="Y381" s="59"/>
      <c r="Z381" s="59"/>
      <c r="AA381" s="59"/>
      <c r="AB381" s="59"/>
      <c r="AC381" s="59"/>
      <c r="AD381" s="59"/>
      <c r="AE381" s="59"/>
      <c r="AF381" s="59"/>
      <c r="AG381" s="59"/>
      <c r="AH381" s="59"/>
      <c r="AI381" s="59"/>
      <c r="AJ381" s="59"/>
      <c r="AK381" s="59"/>
      <c r="AL381" s="59"/>
    </row>
    <row r="382" spans="1:38" s="6" customFormat="1" ht="39.950000000000003" customHeight="1" x14ac:dyDescent="0.2">
      <c r="A382" s="185" t="str">
        <f>'Orçamento Sintético'!A381</f>
        <v>30.2</v>
      </c>
      <c r="B382" s="179">
        <f>'Orçamento Sintético'!B381</f>
        <v>72285</v>
      </c>
      <c r="C382" s="180" t="str">
        <f>'Orçamento Sintético'!C381</f>
        <v>CAIXA DE AREIA 40x40x40 EM ALVENARIA</v>
      </c>
      <c r="D382" s="187">
        <f>'Orçamento Sintético'!G381</f>
        <v>530.4</v>
      </c>
      <c r="E382" s="268"/>
      <c r="F382" s="265"/>
      <c r="G382" s="266"/>
      <c r="H382" s="268"/>
      <c r="I382" s="265"/>
      <c r="J382" s="266"/>
      <c r="K382" s="268"/>
      <c r="L382" s="265"/>
      <c r="M382" s="266"/>
      <c r="N382" s="268"/>
      <c r="O382" s="265"/>
      <c r="P382" s="274">
        <v>1</v>
      </c>
      <c r="Q382" s="268"/>
      <c r="R382" s="265"/>
      <c r="S382" s="266"/>
      <c r="T382" s="268"/>
      <c r="U382" s="265"/>
      <c r="V382" s="266"/>
      <c r="W382" s="59"/>
      <c r="X382" s="59"/>
      <c r="Y382" s="59"/>
      <c r="Z382" s="59"/>
      <c r="AA382" s="59"/>
      <c r="AB382" s="59"/>
      <c r="AC382" s="59"/>
      <c r="AD382" s="59"/>
      <c r="AE382" s="59"/>
      <c r="AF382" s="59"/>
      <c r="AG382" s="59"/>
      <c r="AH382" s="59"/>
      <c r="AI382" s="59"/>
      <c r="AJ382" s="59"/>
      <c r="AK382" s="59"/>
      <c r="AL382" s="59"/>
    </row>
    <row r="383" spans="1:38" s="70" customFormat="1" ht="39.950000000000003" customHeight="1" thickBot="1" x14ac:dyDescent="0.25">
      <c r="A383" s="185" t="str">
        <f>'Orçamento Sintético'!A382</f>
        <v>30.3</v>
      </c>
      <c r="B383" s="179" t="str">
        <f>'Orçamento Sintético'!B382</f>
        <v>TRE - 0311</v>
      </c>
      <c r="C383" s="180" t="str">
        <f>'Orçamento Sintético'!C382</f>
        <v>EXECUÇÃO DE TUBOS DE PASSAGEM EM PVC (BUZINOTES), DIÂMETRO 50MM, EM PAREDE DE ALVENARIA</v>
      </c>
      <c r="D383" s="187">
        <f>'Orçamento Sintético'!G382</f>
        <v>222.49</v>
      </c>
      <c r="E383" s="268"/>
      <c r="F383" s="265"/>
      <c r="G383" s="266"/>
      <c r="H383" s="268"/>
      <c r="I383" s="265"/>
      <c r="J383" s="266"/>
      <c r="K383" s="268"/>
      <c r="L383" s="265"/>
      <c r="M383" s="266"/>
      <c r="N383" s="268"/>
      <c r="O383" s="265"/>
      <c r="P383" s="266"/>
      <c r="Q383" s="268"/>
      <c r="R383" s="265"/>
      <c r="S383" s="266"/>
      <c r="T383" s="268"/>
      <c r="U383" s="275">
        <v>1</v>
      </c>
      <c r="V383" s="266"/>
      <c r="W383" s="59"/>
      <c r="X383" s="59"/>
      <c r="Y383" s="59"/>
      <c r="Z383" s="59"/>
      <c r="AA383" s="59"/>
      <c r="AB383" s="59"/>
      <c r="AC383" s="59"/>
      <c r="AD383" s="59"/>
      <c r="AE383" s="59"/>
      <c r="AF383" s="59"/>
      <c r="AG383" s="59"/>
      <c r="AH383" s="59"/>
      <c r="AI383" s="59"/>
      <c r="AJ383" s="59"/>
      <c r="AK383" s="59"/>
      <c r="AL383" s="59"/>
    </row>
    <row r="384" spans="1:38" s="8" customFormat="1" ht="30" customHeight="1" thickBot="1" x14ac:dyDescent="0.25">
      <c r="A384" s="183">
        <f>'Orçamento Sintético'!A383</f>
        <v>31</v>
      </c>
      <c r="B384" s="177"/>
      <c r="C384" s="178" t="str">
        <f>'Orçamento Sintético'!C383</f>
        <v>ELEMENTOS DE GRANITO</v>
      </c>
      <c r="D384" s="184">
        <f>SUM(D385:D393)</f>
        <v>8287.77</v>
      </c>
      <c r="E384" s="333">
        <f>SUM(E385:G385)*$D$385++SUM(E386:G386)*$D$386+SUM(E387:G387)*$D$387+SUM(E388:G388)*$D$388+SUM(E389:G389)*$D$389+SUM(E390:G390)*$D$390+SUM(E391:G391)*$D$391+SUM(E392:G392)*$D$392+SUM(E393:G393)*$D$393</f>
        <v>0</v>
      </c>
      <c r="F384" s="334"/>
      <c r="G384" s="123">
        <f>E384/$D$384</f>
        <v>0</v>
      </c>
      <c r="H384" s="333">
        <f t="shared" ref="H384" si="431">SUM(H385:J385)*$D$385++SUM(H386:J386)*$D$386+SUM(H387:J387)*$D$387+SUM(H388:J388)*$D$388+SUM(H389:J389)*$D$389+SUM(H390:J390)*$D$390+SUM(H391:J391)*$D$391+SUM(H392:J392)*$D$392+SUM(H393:J393)*$D$393</f>
        <v>0</v>
      </c>
      <c r="I384" s="334"/>
      <c r="J384" s="123">
        <f t="shared" ref="J384" si="432">H384/$D$384</f>
        <v>0</v>
      </c>
      <c r="K384" s="333">
        <f t="shared" ref="K384" si="433">SUM(K385:M385)*$D$385++SUM(K386:M386)*$D$386+SUM(K387:M387)*$D$387+SUM(K388:M388)*$D$388+SUM(K389:M389)*$D$389+SUM(K390:M390)*$D$390+SUM(K391:M391)*$D$391+SUM(K392:M392)*$D$392+SUM(K393:M393)*$D$393</f>
        <v>0</v>
      </c>
      <c r="L384" s="334"/>
      <c r="M384" s="123">
        <f t="shared" ref="M384" si="434">K384/$D$384</f>
        <v>0</v>
      </c>
      <c r="N384" s="333">
        <f t="shared" ref="N384" si="435">SUM(N385:P385)*$D$385++SUM(N386:P386)*$D$386+SUM(N387:P387)*$D$387+SUM(N388:P388)*$D$388+SUM(N389:P389)*$D$389+SUM(N390:P390)*$D$390+SUM(N391:P391)*$D$391+SUM(N392:P392)*$D$392+SUM(N393:P393)*$D$393</f>
        <v>0</v>
      </c>
      <c r="O384" s="334"/>
      <c r="P384" s="123">
        <f t="shared" ref="P384" si="436">N384/$D$384</f>
        <v>0</v>
      </c>
      <c r="Q384" s="335">
        <f t="shared" ref="Q384" si="437">SUM(Q385:S385)*$D$385++SUM(Q386:S386)*$D$386+SUM(Q387:S387)*$D$387+SUM(Q388:S388)*$D$388+SUM(Q389:S389)*$D$389+SUM(Q390:S390)*$D$390+SUM(Q391:S391)*$D$391+SUM(Q392:S392)*$D$392+SUM(Q393:S393)*$D$393</f>
        <v>1578.69</v>
      </c>
      <c r="R384" s="336"/>
      <c r="S384" s="262">
        <f t="shared" ref="S384" si="438">Q384/$D$384</f>
        <v>0.19048429191447155</v>
      </c>
      <c r="T384" s="335">
        <f t="shared" ref="T384" si="439">SUM(T385:V385)*$D$385++SUM(T386:V386)*$D$386+SUM(T387:V387)*$D$387+SUM(T388:V388)*$D$388+SUM(T389:V389)*$D$389+SUM(T390:V390)*$D$390+SUM(T391:V391)*$D$391+SUM(T392:V392)*$D$392+SUM(T393:V393)*$D$393</f>
        <v>6709.08</v>
      </c>
      <c r="U384" s="336"/>
      <c r="V384" s="262">
        <f t="shared" ref="V384" si="440">T384/$D$384</f>
        <v>0.80951570808552842</v>
      </c>
      <c r="W384" s="59"/>
      <c r="X384" s="154">
        <f>E384+H384+K384+N384+T384+Q384</f>
        <v>8287.77</v>
      </c>
      <c r="Y384" s="59"/>
      <c r="Z384" s="59"/>
      <c r="AA384" s="59"/>
      <c r="AB384" s="59"/>
      <c r="AC384" s="59"/>
      <c r="AD384" s="59"/>
      <c r="AE384" s="59"/>
      <c r="AF384" s="59"/>
      <c r="AG384" s="59"/>
      <c r="AH384" s="59"/>
      <c r="AI384" s="59"/>
      <c r="AJ384" s="59"/>
      <c r="AK384" s="59"/>
      <c r="AL384" s="59"/>
    </row>
    <row r="385" spans="1:38" s="6" customFormat="1" ht="39.950000000000003" customHeight="1" x14ac:dyDescent="0.2">
      <c r="A385" s="185" t="str">
        <f>'Orçamento Sintético'!A384</f>
        <v>31.1</v>
      </c>
      <c r="B385" s="179">
        <f>'Orçamento Sintético'!B384</f>
        <v>98689</v>
      </c>
      <c r="C385" s="180" t="str">
        <f>'Orçamento Sintético'!C384</f>
        <v>SOLEIRA EM GRANITO, LARGURA 15CM, ESPESSURA 2CM (GRANITO BRANCO SIENA)</v>
      </c>
      <c r="D385" s="187">
        <f>'Orçamento Sintético'!G384</f>
        <v>628.70000000000005</v>
      </c>
      <c r="E385" s="268"/>
      <c r="F385" s="265"/>
      <c r="G385" s="266"/>
      <c r="H385" s="268"/>
      <c r="I385" s="265"/>
      <c r="J385" s="266"/>
      <c r="K385" s="268"/>
      <c r="L385" s="265"/>
      <c r="M385" s="266"/>
      <c r="N385" s="268"/>
      <c r="O385" s="265"/>
      <c r="P385" s="266"/>
      <c r="Q385" s="268"/>
      <c r="R385" s="265"/>
      <c r="S385" s="266"/>
      <c r="T385" s="264">
        <v>1</v>
      </c>
      <c r="U385" s="265"/>
      <c r="V385" s="266"/>
      <c r="W385" s="59"/>
      <c r="X385" s="59"/>
      <c r="Y385" s="59"/>
      <c r="Z385" s="59"/>
      <c r="AA385" s="59"/>
      <c r="AB385" s="59"/>
      <c r="AC385" s="59"/>
      <c r="AD385" s="59"/>
      <c r="AE385" s="59"/>
      <c r="AF385" s="59"/>
      <c r="AG385" s="59"/>
      <c r="AH385" s="59"/>
      <c r="AI385" s="59"/>
      <c r="AJ385" s="59"/>
      <c r="AK385" s="59"/>
      <c r="AL385" s="59"/>
    </row>
    <row r="386" spans="1:38" s="6" customFormat="1" ht="39.950000000000003" customHeight="1" x14ac:dyDescent="0.2">
      <c r="A386" s="185" t="str">
        <f>'Orçamento Sintético'!A385</f>
        <v>31.2</v>
      </c>
      <c r="B386" s="179" t="str">
        <f>'Orçamento Sintético'!B385</f>
        <v>TRE - 0090</v>
      </c>
      <c r="C386" s="180" t="str">
        <f>'Orçamento Sintético'!C385</f>
        <v>PEITORIL EM GRANITO (PEDRA DUPLA ASSENTADA EM DOIS NÍVEIS), LARGURA TOTAL 20CM, ESPESSURA 2,00CM, ASSENTADO COM ARGAMASSA COLANTE (GRANITO BRANCO SIENA)</v>
      </c>
      <c r="D386" s="187">
        <f>'Orçamento Sintético'!G385</f>
        <v>2126.75</v>
      </c>
      <c r="E386" s="268"/>
      <c r="F386" s="265"/>
      <c r="G386" s="266"/>
      <c r="H386" s="268"/>
      <c r="I386" s="265"/>
      <c r="J386" s="266"/>
      <c r="K386" s="268"/>
      <c r="L386" s="265"/>
      <c r="M386" s="266"/>
      <c r="N386" s="268"/>
      <c r="O386" s="265"/>
      <c r="P386" s="266"/>
      <c r="Q386" s="268"/>
      <c r="R386" s="265"/>
      <c r="S386" s="266"/>
      <c r="T386" s="264">
        <v>1</v>
      </c>
      <c r="U386" s="265"/>
      <c r="V386" s="266"/>
      <c r="W386" s="59"/>
      <c r="X386" s="59"/>
      <c r="Y386" s="59"/>
      <c r="Z386" s="59"/>
      <c r="AA386" s="59"/>
      <c r="AB386" s="59"/>
      <c r="AC386" s="59"/>
      <c r="AD386" s="59"/>
      <c r="AE386" s="59"/>
      <c r="AF386" s="59"/>
      <c r="AG386" s="59"/>
      <c r="AH386" s="59"/>
      <c r="AI386" s="59"/>
      <c r="AJ386" s="59"/>
      <c r="AK386" s="59"/>
      <c r="AL386" s="59"/>
    </row>
    <row r="387" spans="1:38" s="6" customFormat="1" ht="39.950000000000003" customHeight="1" x14ac:dyDescent="0.2">
      <c r="A387" s="185" t="str">
        <f>'Orçamento Sintético'!A386</f>
        <v>31.3</v>
      </c>
      <c r="B387" s="179" t="str">
        <f>'Orçamento Sintético'!B386</f>
        <v>TRE - 0066</v>
      </c>
      <c r="C387" s="180" t="str">
        <f>'Orçamento Sintético'!C386</f>
        <v xml:space="preserve">LISTELO DE GRANITO COM BORDAS RETAS POLIDAS, ASSENTADO EM PAREDES - 5,00 x 2,00CM (GRANITO BRANCO SIENA) - BANHEIROS </v>
      </c>
      <c r="D387" s="187">
        <f>'Orçamento Sintético'!G386</f>
        <v>1509.21</v>
      </c>
      <c r="E387" s="268"/>
      <c r="F387" s="265"/>
      <c r="G387" s="266"/>
      <c r="H387" s="268"/>
      <c r="I387" s="265"/>
      <c r="J387" s="266"/>
      <c r="K387" s="268"/>
      <c r="L387" s="265"/>
      <c r="M387" s="266"/>
      <c r="N387" s="268"/>
      <c r="O387" s="265"/>
      <c r="P387" s="266"/>
      <c r="Q387" s="268"/>
      <c r="R387" s="265"/>
      <c r="S387" s="274">
        <v>1</v>
      </c>
      <c r="T387" s="268"/>
      <c r="U387" s="265"/>
      <c r="V387" s="266"/>
      <c r="W387" s="59"/>
      <c r="X387" s="59"/>
      <c r="Y387" s="59"/>
      <c r="Z387" s="59"/>
      <c r="AA387" s="59"/>
      <c r="AB387" s="59"/>
      <c r="AC387" s="59"/>
      <c r="AD387" s="59"/>
      <c r="AE387" s="59"/>
      <c r="AF387" s="59"/>
      <c r="AG387" s="59"/>
      <c r="AH387" s="59"/>
      <c r="AI387" s="59"/>
      <c r="AJ387" s="59"/>
      <c r="AK387" s="59"/>
      <c r="AL387" s="59"/>
    </row>
    <row r="388" spans="1:38" s="6" customFormat="1" ht="39.950000000000003" customHeight="1" x14ac:dyDescent="0.2">
      <c r="A388" s="185" t="str">
        <f>'Orçamento Sintético'!A387</f>
        <v>31.4</v>
      </c>
      <c r="B388" s="179" t="str">
        <f>'Orçamento Sintético'!B387</f>
        <v>TRE - 0328</v>
      </c>
      <c r="C388" s="180" t="str">
        <f>'Orçamento Sintético'!C387</f>
        <v>LISTELO DE GRANITO COM BORDAS RETAS POLIDAS, ASSENTADO EM PAREDES - 10,00 x 2,00CM (GRANITO BRANCO SIENA) - FACHADA FRONTAL</v>
      </c>
      <c r="D388" s="187">
        <f>'Orçamento Sintético'!G387</f>
        <v>619.1</v>
      </c>
      <c r="E388" s="268"/>
      <c r="F388" s="265"/>
      <c r="G388" s="266"/>
      <c r="H388" s="268"/>
      <c r="I388" s="265"/>
      <c r="J388" s="266"/>
      <c r="K388" s="268"/>
      <c r="L388" s="265"/>
      <c r="M388" s="266"/>
      <c r="N388" s="268"/>
      <c r="O388" s="265"/>
      <c r="P388" s="266"/>
      <c r="Q388" s="268"/>
      <c r="R388" s="265"/>
      <c r="S388" s="266"/>
      <c r="T388" s="264">
        <v>1</v>
      </c>
      <c r="U388" s="265"/>
      <c r="V388" s="266"/>
      <c r="W388" s="59"/>
      <c r="X388" s="59"/>
      <c r="Y388" s="59"/>
      <c r="Z388" s="59"/>
      <c r="AA388" s="59"/>
      <c r="AB388" s="59"/>
      <c r="AC388" s="59"/>
      <c r="AD388" s="59"/>
      <c r="AE388" s="59"/>
      <c r="AF388" s="59"/>
      <c r="AG388" s="59"/>
      <c r="AH388" s="59"/>
      <c r="AI388" s="59"/>
      <c r="AJ388" s="59"/>
      <c r="AK388" s="59"/>
      <c r="AL388" s="59"/>
    </row>
    <row r="389" spans="1:38" s="6" customFormat="1" ht="39.950000000000003" customHeight="1" x14ac:dyDescent="0.2">
      <c r="A389" s="185" t="str">
        <f>'Orçamento Sintético'!A388</f>
        <v>31.5</v>
      </c>
      <c r="B389" s="179" t="str">
        <f>'Orçamento Sintético'!B388</f>
        <v>TRE - 0296</v>
      </c>
      <c r="C389" s="180" t="str">
        <f>'Orçamento Sintético'!C388</f>
        <v>BITE DE GRANITO COM BORDAS RETAS POLIDAS, ASSENTADO EM PISO - 5,00 x 2,00CM (GRANITO BRANCO SIENA)</v>
      </c>
      <c r="D389" s="187">
        <f>'Orçamento Sintético'!G388</f>
        <v>69.48</v>
      </c>
      <c r="E389" s="268"/>
      <c r="F389" s="265"/>
      <c r="G389" s="266"/>
      <c r="H389" s="268"/>
      <c r="I389" s="265"/>
      <c r="J389" s="266"/>
      <c r="K389" s="268"/>
      <c r="L389" s="265"/>
      <c r="M389" s="266"/>
      <c r="N389" s="268"/>
      <c r="O389" s="265"/>
      <c r="P389" s="266"/>
      <c r="Q389" s="268"/>
      <c r="R389" s="265"/>
      <c r="S389" s="274">
        <v>1</v>
      </c>
      <c r="T389" s="268"/>
      <c r="U389" s="265"/>
      <c r="V389" s="266"/>
      <c r="W389" s="59"/>
      <c r="X389" s="59"/>
      <c r="Y389" s="59"/>
      <c r="Z389" s="59"/>
      <c r="AA389" s="59"/>
      <c r="AB389" s="59"/>
      <c r="AC389" s="59"/>
      <c r="AD389" s="59"/>
      <c r="AE389" s="59"/>
      <c r="AF389" s="59"/>
      <c r="AG389" s="59"/>
      <c r="AH389" s="59"/>
      <c r="AI389" s="59"/>
      <c r="AJ389" s="59"/>
      <c r="AK389" s="59"/>
      <c r="AL389" s="59"/>
    </row>
    <row r="390" spans="1:38" s="6" customFormat="1" ht="60" customHeight="1" x14ac:dyDescent="0.2">
      <c r="A390" s="185" t="str">
        <f>'Orçamento Sintético'!A389</f>
        <v>31.6</v>
      </c>
      <c r="B390" s="179" t="str">
        <f>'Orçamento Sintético'!B389</f>
        <v>TRE - 0350</v>
      </c>
      <c r="C390" s="180" t="str">
        <f>'Orçamento Sintético'!C389</f>
        <v>BANCADA DE GRANITO POLIDO – 1,20 x 0,55M – COM VISTA FRONTAL E UMA LATERAL DE 15CM, INCLUSIVE CUBA DE EMBUTIR OVAL DE LOUÇA BRANCA – 35 x 50CM, VÁLVULA DE METAL CROMADO E SIFÃO FLEXÍVEL DE PVC (GRANITO PRETO SÃO GABRIEL) - WC FUNCIONÁRIOS</v>
      </c>
      <c r="D390" s="187">
        <f>'Orçamento Sintético'!G389</f>
        <v>667.85</v>
      </c>
      <c r="E390" s="268"/>
      <c r="F390" s="265"/>
      <c r="G390" s="266"/>
      <c r="H390" s="268"/>
      <c r="I390" s="265"/>
      <c r="J390" s="266"/>
      <c r="K390" s="268"/>
      <c r="L390" s="265"/>
      <c r="M390" s="266"/>
      <c r="N390" s="268"/>
      <c r="O390" s="265"/>
      <c r="P390" s="266"/>
      <c r="Q390" s="268"/>
      <c r="R390" s="265"/>
      <c r="S390" s="266"/>
      <c r="T390" s="264">
        <v>1</v>
      </c>
      <c r="U390" s="265"/>
      <c r="V390" s="266"/>
      <c r="W390" s="59"/>
      <c r="X390" s="59"/>
      <c r="Y390" s="59"/>
      <c r="Z390" s="59"/>
      <c r="AA390" s="59"/>
      <c r="AB390" s="59"/>
      <c r="AC390" s="59"/>
      <c r="AD390" s="59"/>
      <c r="AE390" s="59"/>
      <c r="AF390" s="59"/>
      <c r="AG390" s="59"/>
      <c r="AH390" s="59"/>
      <c r="AI390" s="59"/>
      <c r="AJ390" s="59"/>
      <c r="AK390" s="59"/>
      <c r="AL390" s="59"/>
    </row>
    <row r="391" spans="1:38" s="6" customFormat="1" ht="60" customHeight="1" x14ac:dyDescent="0.2">
      <c r="A391" s="185" t="str">
        <f>'Orçamento Sintético'!A390</f>
        <v>31.7</v>
      </c>
      <c r="B391" s="179" t="str">
        <f>'Orçamento Sintético'!B390</f>
        <v>TRE - 0351</v>
      </c>
      <c r="C391" s="180" t="str">
        <f>'Orçamento Sintético'!C390</f>
        <v xml:space="preserve">BANCADA DE GRANITO POLIDO PARA PIA DE COZINHA - 1,80 x 0,60M - COM ÁREA SECA E MOLHADA, VISTA FRONTAL E DUAS LATERAIS COM 5,00CM DE ALTURA, INCLUSIVE CUBA DE AÇO INOX TAMANHO MÉDIO E VÁLVULA AMERICANA EM METAL CROMADO (GRANITO PRETO SÃO GABRIEL) </v>
      </c>
      <c r="D391" s="187">
        <f>'Orçamento Sintético'!G390</f>
        <v>968.6</v>
      </c>
      <c r="E391" s="268"/>
      <c r="F391" s="265"/>
      <c r="G391" s="266"/>
      <c r="H391" s="268"/>
      <c r="I391" s="265"/>
      <c r="J391" s="266"/>
      <c r="K391" s="268"/>
      <c r="L391" s="265"/>
      <c r="M391" s="266"/>
      <c r="N391" s="268"/>
      <c r="O391" s="265"/>
      <c r="P391" s="266"/>
      <c r="Q391" s="268"/>
      <c r="R391" s="265"/>
      <c r="S391" s="266"/>
      <c r="T391" s="264">
        <v>1</v>
      </c>
      <c r="U391" s="265"/>
      <c r="V391" s="266"/>
      <c r="W391" s="59"/>
      <c r="X391" s="59"/>
      <c r="Y391" s="59"/>
      <c r="Z391" s="59"/>
      <c r="AA391" s="59"/>
      <c r="AB391" s="59"/>
      <c r="AC391" s="59"/>
      <c r="AD391" s="59"/>
      <c r="AE391" s="59"/>
      <c r="AF391" s="59"/>
      <c r="AG391" s="59"/>
      <c r="AH391" s="59"/>
      <c r="AI391" s="59"/>
      <c r="AJ391" s="59"/>
      <c r="AK391" s="59"/>
      <c r="AL391" s="59"/>
    </row>
    <row r="392" spans="1:38" s="6" customFormat="1" ht="60" customHeight="1" x14ac:dyDescent="0.2">
      <c r="A392" s="185" t="str">
        <f>'Orçamento Sintético'!A391</f>
        <v>31.8</v>
      </c>
      <c r="B392" s="179" t="str">
        <f>'Orçamento Sintético'!B391</f>
        <v>TRE - 0352</v>
      </c>
      <c r="C392" s="180" t="str">
        <f>'Orçamento Sintético'!C391</f>
        <v>BANCADA DE GRANITO POLIDO PARA ÁREA DE SERVIÇO - 1,30 x 0,60M - VISTA FRONTAL COM 15CM DE ALTURA, INCLUSIVE TANQUE EM AÇO INOX COM VÁLVULA METÁLICA (GRANITO PRETO SÃO GABRIEL)</v>
      </c>
      <c r="D392" s="187">
        <f>'Orçamento Sintético'!G391</f>
        <v>1044.93</v>
      </c>
      <c r="E392" s="268"/>
      <c r="F392" s="265"/>
      <c r="G392" s="266"/>
      <c r="H392" s="268"/>
      <c r="I392" s="265"/>
      <c r="J392" s="266"/>
      <c r="K392" s="268"/>
      <c r="L392" s="265"/>
      <c r="M392" s="266"/>
      <c r="N392" s="268"/>
      <c r="O392" s="265"/>
      <c r="P392" s="266"/>
      <c r="Q392" s="268"/>
      <c r="R392" s="265"/>
      <c r="S392" s="266"/>
      <c r="T392" s="264">
        <v>1</v>
      </c>
      <c r="U392" s="265"/>
      <c r="V392" s="266"/>
      <c r="W392" s="59"/>
      <c r="X392" s="59"/>
      <c r="Y392" s="59"/>
      <c r="Z392" s="59"/>
      <c r="AA392" s="59"/>
      <c r="AB392" s="59"/>
      <c r="AC392" s="59"/>
      <c r="AD392" s="59"/>
      <c r="AE392" s="59"/>
      <c r="AF392" s="59"/>
      <c r="AG392" s="59"/>
      <c r="AH392" s="59"/>
      <c r="AI392" s="59"/>
      <c r="AJ392" s="59"/>
      <c r="AK392" s="59"/>
      <c r="AL392" s="59"/>
    </row>
    <row r="393" spans="1:38" s="6" customFormat="1" ht="39.950000000000003" customHeight="1" thickBot="1" x14ac:dyDescent="0.25">
      <c r="A393" s="185" t="str">
        <f>'Orçamento Sintético'!A392</f>
        <v>31.9</v>
      </c>
      <c r="B393" s="179" t="str">
        <f>'Orçamento Sintético'!B392</f>
        <v>TRE - 0269</v>
      </c>
      <c r="C393" s="180" t="str">
        <f>'Orçamento Sintético'!C392</f>
        <v>RODABANCA EM GRANITO POLIDO, ALTURA 20CM (GRANITO PRETO SÃO GABRIEL)</v>
      </c>
      <c r="D393" s="187">
        <f>'Orçamento Sintético'!G392</f>
        <v>653.15</v>
      </c>
      <c r="E393" s="268"/>
      <c r="F393" s="265"/>
      <c r="G393" s="266"/>
      <c r="H393" s="268"/>
      <c r="I393" s="265"/>
      <c r="J393" s="266"/>
      <c r="K393" s="268"/>
      <c r="L393" s="265"/>
      <c r="M393" s="266"/>
      <c r="N393" s="268"/>
      <c r="O393" s="265"/>
      <c r="P393" s="266"/>
      <c r="Q393" s="268"/>
      <c r="R393" s="265"/>
      <c r="S393" s="266"/>
      <c r="T393" s="268"/>
      <c r="U393" s="275">
        <v>1</v>
      </c>
      <c r="V393" s="266"/>
      <c r="W393" s="59"/>
      <c r="X393" s="59"/>
      <c r="Y393" s="59"/>
      <c r="Z393" s="59"/>
      <c r="AA393" s="59"/>
      <c r="AB393" s="59"/>
      <c r="AC393" s="59"/>
      <c r="AD393" s="59"/>
      <c r="AE393" s="59"/>
      <c r="AF393" s="59"/>
      <c r="AG393" s="59"/>
      <c r="AH393" s="59"/>
      <c r="AI393" s="59"/>
      <c r="AJ393" s="59"/>
      <c r="AK393" s="59"/>
      <c r="AL393" s="59"/>
    </row>
    <row r="394" spans="1:38" s="8" customFormat="1" ht="30" customHeight="1" thickBot="1" x14ac:dyDescent="0.25">
      <c r="A394" s="183">
        <f>'Orçamento Sintético'!A393</f>
        <v>32</v>
      </c>
      <c r="B394" s="177"/>
      <c r="C394" s="178" t="str">
        <f>'Orçamento Sintético'!C393</f>
        <v>LOUÇAS, APARELHOS E METAIS SANITÁRIOS</v>
      </c>
      <c r="D394" s="184">
        <f>D395+D409+D423+D428+D431</f>
        <v>5677.2699999999995</v>
      </c>
      <c r="E394" s="333">
        <f>E395+E409+E423+E428+E431</f>
        <v>0</v>
      </c>
      <c r="F394" s="334"/>
      <c r="G394" s="123">
        <f>E394/$D$394</f>
        <v>0</v>
      </c>
      <c r="H394" s="337">
        <f>H395+H409+H423+H428+H431</f>
        <v>0</v>
      </c>
      <c r="I394" s="334"/>
      <c r="J394" s="123">
        <f>H394/$D$394</f>
        <v>0</v>
      </c>
      <c r="K394" s="337">
        <f>K395+K409+K423+K428+K431</f>
        <v>0</v>
      </c>
      <c r="L394" s="334"/>
      <c r="M394" s="123">
        <f>K394/$D$394</f>
        <v>0</v>
      </c>
      <c r="N394" s="337">
        <f>N395+N409+N423+N428+N431</f>
        <v>0</v>
      </c>
      <c r="O394" s="334"/>
      <c r="P394" s="123">
        <f>N394/$D$394</f>
        <v>0</v>
      </c>
      <c r="Q394" s="337">
        <f>Q395+Q409+Q423+Q428+Q431</f>
        <v>0</v>
      </c>
      <c r="R394" s="334"/>
      <c r="S394" s="123">
        <f>Q394/$D$394</f>
        <v>0</v>
      </c>
      <c r="T394" s="347">
        <f>T395+T409+T423+T428+T431</f>
        <v>5677.2699999999995</v>
      </c>
      <c r="U394" s="336"/>
      <c r="V394" s="262">
        <f>T394/$D$394</f>
        <v>1</v>
      </c>
      <c r="W394" s="59"/>
      <c r="X394" s="154">
        <f>E394+H394+K394+N394+T394+Q394</f>
        <v>5677.2699999999995</v>
      </c>
      <c r="Y394" s="59"/>
      <c r="Z394" s="59"/>
      <c r="AA394" s="59"/>
      <c r="AB394" s="59"/>
      <c r="AC394" s="59"/>
      <c r="AD394" s="59"/>
      <c r="AE394" s="59"/>
      <c r="AF394" s="59"/>
      <c r="AG394" s="59"/>
      <c r="AH394" s="59"/>
      <c r="AI394" s="59"/>
      <c r="AJ394" s="59"/>
      <c r="AK394" s="59"/>
      <c r="AL394" s="59"/>
    </row>
    <row r="395" spans="1:38" s="8" customFormat="1" ht="30" customHeight="1" thickBot="1" x14ac:dyDescent="0.25">
      <c r="A395" s="188" t="str">
        <f>'Orçamento Sintético'!A394</f>
        <v>32.1</v>
      </c>
      <c r="B395" s="181"/>
      <c r="C395" s="182" t="str">
        <f>'Orçamento Sintético'!C394</f>
        <v>LAVABO PÚBLICO</v>
      </c>
      <c r="D395" s="189">
        <f>SUM(D396:D408)</f>
        <v>3472.4099999999994</v>
      </c>
      <c r="E395" s="333">
        <f>SUM(E396:G396)*$D$396+SUM(E397:G397)*$D$397+SUM(E398:G398)*$D$398+SUM(E399:G399)*$D$399+SUM(E400:G400)*$D$400+SUM(E401:G401)*$D$401+SUM(E402:G402)*$D$402+SUM(E403:G403)*$D$403+SUM(E404:G404)*$D$404+SUM(E405:G405)*$D$405+SUM(E406:G406)*$D$406+SUM(E407:G407)*$D$407+SUM(E408:G408)*$D$408</f>
        <v>0</v>
      </c>
      <c r="F395" s="334"/>
      <c r="G395" s="123">
        <f>E395/$D$395</f>
        <v>0</v>
      </c>
      <c r="H395" s="337">
        <f>SUM(H396:J396)*$D$396+SUM(H397:J397)*$D$397+SUM(H398:J398)*$D$398+SUM(H399:J399)*$D$399+SUM(H400:J400)*$D$400+SUM(H401:J401)*$D$401+SUM(H402:J402)*$D$402+SUM(H403:J403)*$D$403+SUM(H404:J404)*$D$404+SUM(H405:J405)*$D$405+SUM(H406:J406)*$D$406+SUM(H407:J407)*$D$407+SUM(H408:J408)*$D$408</f>
        <v>0</v>
      </c>
      <c r="I395" s="334"/>
      <c r="J395" s="123">
        <f>H395/$D$395</f>
        <v>0</v>
      </c>
      <c r="K395" s="337">
        <f>SUM(K396:M396)*$D$396+SUM(K397:M397)*$D$397+SUM(K398:M398)*$D$398+SUM(K399:M399)*$D$399+SUM(K400:M400)*$D$400+SUM(K401:M401)*$D$401+SUM(K402:M402)*$D$402+SUM(K403:M403)*$D$403+SUM(K404:M404)*$D$404+SUM(K405:M405)*$D$405+SUM(K406:M406)*$D$406+SUM(K407:M407)*$D$407+SUM(K408:M408)*$D$408</f>
        <v>0</v>
      </c>
      <c r="L395" s="334"/>
      <c r="M395" s="123">
        <f>K395/$D$395</f>
        <v>0</v>
      </c>
      <c r="N395" s="337">
        <f>SUM(N396:P396)*$D$396+SUM(N397:P397)*$D$397+SUM(N398:P398)*$D$398+SUM(N399:P399)*$D$399+SUM(N400:P400)*$D$400+SUM(N401:P401)*$D$401+SUM(N402:P402)*$D$402+SUM(N403:P403)*$D$403+SUM(N404:P404)*$D$404+SUM(N405:P405)*$D$405+SUM(N406:P406)*$D$406+SUM(N407:P407)*$D$407+SUM(N408:P408)*$D$408</f>
        <v>0</v>
      </c>
      <c r="O395" s="334"/>
      <c r="P395" s="123">
        <f>N395/$D$395</f>
        <v>0</v>
      </c>
      <c r="Q395" s="337">
        <f>SUM(Q396:S396)*$D$396+SUM(Q397:S397)*$D$397+SUM(Q398:S398)*$D$398+SUM(Q399:S399)*$D$399+SUM(Q400:S400)*$D$400+SUM(Q401:S401)*$D$401+SUM(Q402:S402)*$D$402+SUM(Q403:S403)*$D$403+SUM(Q404:S404)*$D$404+SUM(Q405:S405)*$D$405+SUM(Q406:S406)*$D$406+SUM(Q407:S407)*$D$407+SUM(Q408:S408)*$D$408</f>
        <v>0</v>
      </c>
      <c r="R395" s="334"/>
      <c r="S395" s="123">
        <f>Q395/$D$395</f>
        <v>0</v>
      </c>
      <c r="T395" s="338">
        <f>SUM(T396:V396)*$D$396+SUM(T397:V397)*$D$397+SUM(T398:V398)*$D$398+SUM(T399:V399)*$D$399+SUM(T400:V400)*$D$400+SUM(T401:V401)*$D$401+SUM(T402:V402)*$D$402+SUM(T403:V403)*$D$403+SUM(T404:V404)*$D$404+SUM(T405:V405)*$D$405+SUM(T406:V406)*$D$406+SUM(T407:V407)*$D$407+SUM(T408:V408)*$D$408</f>
        <v>3472.4099999999994</v>
      </c>
      <c r="U395" s="339"/>
      <c r="V395" s="287">
        <f>T395/$D$395</f>
        <v>1</v>
      </c>
      <c r="W395" s="59"/>
      <c r="X395" s="59"/>
      <c r="Y395" s="59"/>
      <c r="Z395" s="59"/>
      <c r="AA395" s="59"/>
      <c r="AB395" s="59"/>
      <c r="AC395" s="59"/>
      <c r="AD395" s="59"/>
      <c r="AE395" s="59"/>
      <c r="AF395" s="59"/>
      <c r="AG395" s="59"/>
      <c r="AH395" s="59"/>
      <c r="AI395" s="59"/>
      <c r="AJ395" s="59"/>
      <c r="AK395" s="59"/>
      <c r="AL395" s="59"/>
    </row>
    <row r="396" spans="1:38" s="96" customFormat="1" ht="39.950000000000003" customHeight="1" x14ac:dyDescent="0.2">
      <c r="A396" s="185" t="str">
        <f>'Orçamento Sintético'!A395</f>
        <v>32.1.1</v>
      </c>
      <c r="B396" s="179" t="str">
        <f>'Orçamento Sintético'!B395</f>
        <v>TRE - 0318</v>
      </c>
      <c r="C396" s="180" t="str">
        <f>'Orçamento Sintético'!C395</f>
        <v>VASO SANITÁRIO SIFONADO COM CAIXA ACOPLADA, PARA PCD SEM FURO FRONTAL, COM LOUÇA BRANCA, INCLUSIVE ASSENTO – FORNECIMENTO E INSTALAÇÃO</v>
      </c>
      <c r="D396" s="187">
        <f>'Orçamento Sintético'!G395</f>
        <v>1064.6199999999999</v>
      </c>
      <c r="E396" s="268"/>
      <c r="F396" s="265"/>
      <c r="G396" s="266"/>
      <c r="H396" s="268"/>
      <c r="I396" s="265"/>
      <c r="J396" s="266"/>
      <c r="K396" s="268"/>
      <c r="L396" s="265"/>
      <c r="M396" s="266"/>
      <c r="N396" s="268"/>
      <c r="O396" s="265"/>
      <c r="P396" s="266"/>
      <c r="Q396" s="268"/>
      <c r="R396" s="265"/>
      <c r="S396" s="266"/>
      <c r="T396" s="268"/>
      <c r="U396" s="275">
        <v>1</v>
      </c>
      <c r="V396" s="266"/>
      <c r="W396" s="59"/>
      <c r="X396" s="59"/>
      <c r="Y396" s="59"/>
      <c r="Z396" s="59"/>
      <c r="AA396" s="59"/>
      <c r="AB396" s="59"/>
      <c r="AC396" s="59"/>
      <c r="AD396" s="59"/>
      <c r="AE396" s="59"/>
      <c r="AF396" s="59"/>
      <c r="AG396" s="59"/>
      <c r="AH396" s="59"/>
      <c r="AI396" s="59"/>
      <c r="AJ396" s="59"/>
      <c r="AK396" s="59"/>
      <c r="AL396" s="59"/>
    </row>
    <row r="397" spans="1:38" s="6" customFormat="1" ht="39.950000000000003" customHeight="1" x14ac:dyDescent="0.2">
      <c r="A397" s="185" t="str">
        <f>'Orçamento Sintético'!A396</f>
        <v>32.1.2</v>
      </c>
      <c r="B397" s="179" t="str">
        <f>'Orçamento Sintético'!B396</f>
        <v>TRE - 0179</v>
      </c>
      <c r="C397" s="180" t="str">
        <f>'Orçamento Sintético'!C396</f>
        <v>LAVATÓRIO DE LOUÇA BRANCA COM COLUNA SUSPENSA, DIMENSÕES APROXIMADAS 47 x 55CM – FORNECIMENTO E INSTALAÇÃO (MODELO VOGUE PLUS DA DECA OU SIMILAR)</v>
      </c>
      <c r="D397" s="187">
        <f>'Orçamento Sintético'!G396</f>
        <v>597.96</v>
      </c>
      <c r="E397" s="268"/>
      <c r="F397" s="265"/>
      <c r="G397" s="266"/>
      <c r="H397" s="268"/>
      <c r="I397" s="265"/>
      <c r="J397" s="266"/>
      <c r="K397" s="268"/>
      <c r="L397" s="265"/>
      <c r="M397" s="266"/>
      <c r="N397" s="268"/>
      <c r="O397" s="265"/>
      <c r="P397" s="266"/>
      <c r="Q397" s="268"/>
      <c r="R397" s="265"/>
      <c r="S397" s="266"/>
      <c r="T397" s="268"/>
      <c r="U397" s="275">
        <v>1</v>
      </c>
      <c r="V397" s="266"/>
      <c r="W397" s="59"/>
      <c r="X397" s="59"/>
      <c r="Y397" s="59"/>
      <c r="Z397" s="59"/>
      <c r="AA397" s="59"/>
      <c r="AB397" s="59"/>
      <c r="AC397" s="59"/>
      <c r="AD397" s="59"/>
      <c r="AE397" s="59"/>
      <c r="AF397" s="59"/>
      <c r="AG397" s="59"/>
      <c r="AH397" s="59"/>
      <c r="AI397" s="59"/>
      <c r="AJ397" s="59"/>
      <c r="AK397" s="59"/>
      <c r="AL397" s="59"/>
    </row>
    <row r="398" spans="1:38" s="6" customFormat="1" ht="39.950000000000003" customHeight="1" x14ac:dyDescent="0.2">
      <c r="A398" s="185" t="str">
        <f>'Orçamento Sintético'!A397</f>
        <v>32.1.3</v>
      </c>
      <c r="B398" s="179" t="str">
        <f>'Orçamento Sintético'!B397</f>
        <v>TRE - 0299</v>
      </c>
      <c r="C398" s="180" t="str">
        <f>'Orçamento Sintético'!C397</f>
        <v>TORNEIRA PARA LAVATÓRIO, DE MESA, BICA ALTA, METAL CROMADO - FORNECIMENTO E INSTALAÇÃO (MODELO 1196.C.LNK DA DECA OU SIMILAR)</v>
      </c>
      <c r="D398" s="187">
        <f>'Orçamento Sintético'!G397</f>
        <v>257.87</v>
      </c>
      <c r="E398" s="268"/>
      <c r="F398" s="265"/>
      <c r="G398" s="266"/>
      <c r="H398" s="268"/>
      <c r="I398" s="265"/>
      <c r="J398" s="266"/>
      <c r="K398" s="268"/>
      <c r="L398" s="265"/>
      <c r="M398" s="266"/>
      <c r="N398" s="268"/>
      <c r="O398" s="265"/>
      <c r="P398" s="266"/>
      <c r="Q398" s="268"/>
      <c r="R398" s="265"/>
      <c r="S398" s="266"/>
      <c r="T398" s="268"/>
      <c r="U398" s="275">
        <v>1</v>
      </c>
      <c r="V398" s="266"/>
      <c r="W398" s="59"/>
      <c r="X398" s="59"/>
      <c r="Y398" s="59"/>
      <c r="Z398" s="59"/>
      <c r="AA398" s="59"/>
      <c r="AB398" s="59"/>
      <c r="AC398" s="59"/>
      <c r="AD398" s="59"/>
      <c r="AE398" s="59"/>
      <c r="AF398" s="59"/>
      <c r="AG398" s="59"/>
      <c r="AH398" s="59"/>
      <c r="AI398" s="59"/>
      <c r="AJ398" s="59"/>
      <c r="AK398" s="59"/>
      <c r="AL398" s="59"/>
    </row>
    <row r="399" spans="1:38" s="70" customFormat="1" ht="39.950000000000003" customHeight="1" x14ac:dyDescent="0.2">
      <c r="A399" s="185" t="str">
        <f>'Orçamento Sintético'!A398</f>
        <v>32.1.4</v>
      </c>
      <c r="B399" s="179" t="str">
        <f>'Orçamento Sintético'!B398</f>
        <v>TRE - 0218</v>
      </c>
      <c r="C399" s="180" t="str">
        <f>'Orçamento Sintético'!C398</f>
        <v>TORNEIRA EM METAL CROMADO ¾” COM BICO, DE PAREDE – FORNECIMENTO E INSTALAÇÃO</v>
      </c>
      <c r="D399" s="187">
        <f>'Orçamento Sintético'!G398</f>
        <v>44.93</v>
      </c>
      <c r="E399" s="268"/>
      <c r="F399" s="265"/>
      <c r="G399" s="266"/>
      <c r="H399" s="268"/>
      <c r="I399" s="265"/>
      <c r="J399" s="266"/>
      <c r="K399" s="268"/>
      <c r="L399" s="265"/>
      <c r="M399" s="266"/>
      <c r="N399" s="268"/>
      <c r="O399" s="265"/>
      <c r="P399" s="266"/>
      <c r="Q399" s="268"/>
      <c r="R399" s="265"/>
      <c r="S399" s="266"/>
      <c r="T399" s="268"/>
      <c r="U399" s="275">
        <v>1</v>
      </c>
      <c r="V399" s="266"/>
      <c r="W399" s="59"/>
      <c r="X399" s="59"/>
      <c r="Y399" s="59"/>
      <c r="Z399" s="59"/>
      <c r="AA399" s="59"/>
      <c r="AB399" s="59"/>
      <c r="AC399" s="59"/>
      <c r="AD399" s="59"/>
      <c r="AE399" s="59"/>
      <c r="AF399" s="59"/>
      <c r="AG399" s="59"/>
      <c r="AH399" s="59"/>
      <c r="AI399" s="59"/>
      <c r="AJ399" s="59"/>
      <c r="AK399" s="59"/>
      <c r="AL399" s="59"/>
    </row>
    <row r="400" spans="1:38" s="70" customFormat="1" ht="39.950000000000003" customHeight="1" x14ac:dyDescent="0.2">
      <c r="A400" s="185" t="str">
        <f>'Orçamento Sintético'!A399</f>
        <v>32.1.5</v>
      </c>
      <c r="B400" s="179">
        <f>'Orçamento Sintético'!B399</f>
        <v>86887</v>
      </c>
      <c r="C400" s="180" t="str">
        <f>'Orçamento Sintético'!C399</f>
        <v>ENGATE FLEXÍVEL EM INOX, 1/2" x 40CM - FORNECIMENTO E INSTALAÇÃO. AF_12/2013</v>
      </c>
      <c r="D400" s="187">
        <f>'Orçamento Sintético'!G399</f>
        <v>85.74</v>
      </c>
      <c r="E400" s="268"/>
      <c r="F400" s="265"/>
      <c r="G400" s="266"/>
      <c r="H400" s="268"/>
      <c r="I400" s="265"/>
      <c r="J400" s="266"/>
      <c r="K400" s="268"/>
      <c r="L400" s="265"/>
      <c r="M400" s="266"/>
      <c r="N400" s="268"/>
      <c r="O400" s="265"/>
      <c r="P400" s="266"/>
      <c r="Q400" s="268"/>
      <c r="R400" s="265"/>
      <c r="S400" s="266"/>
      <c r="T400" s="268"/>
      <c r="U400" s="275">
        <v>1</v>
      </c>
      <c r="V400" s="266"/>
      <c r="W400" s="59"/>
      <c r="X400" s="59"/>
      <c r="Y400" s="59"/>
      <c r="Z400" s="59"/>
      <c r="AA400" s="59"/>
      <c r="AB400" s="59"/>
      <c r="AC400" s="59"/>
      <c r="AD400" s="59"/>
      <c r="AE400" s="59"/>
      <c r="AF400" s="59"/>
      <c r="AG400" s="59"/>
      <c r="AH400" s="59"/>
      <c r="AI400" s="59"/>
      <c r="AJ400" s="59"/>
      <c r="AK400" s="59"/>
      <c r="AL400" s="59"/>
    </row>
    <row r="401" spans="1:38" s="70" customFormat="1" ht="39.950000000000003" customHeight="1" x14ac:dyDescent="0.2">
      <c r="A401" s="185" t="str">
        <f>'Orçamento Sintético'!A400</f>
        <v>32.1.6</v>
      </c>
      <c r="B401" s="179" t="str">
        <f>'Orçamento Sintético'!B400</f>
        <v>TRE - 0249</v>
      </c>
      <c r="C401" s="180" t="str">
        <f>'Orçamento Sintético'!C400</f>
        <v>BARRA DE APOIO RETA EM AÇO INOX, COMPRIMENTO 80CM, D = 40MM (1.1/2"), PARA VASO SANITÁRIO PCD - FORNECIMENTO E INSTALAÇÃO</v>
      </c>
      <c r="D401" s="187">
        <f>'Orçamento Sintético'!G400</f>
        <v>444.24</v>
      </c>
      <c r="E401" s="268"/>
      <c r="F401" s="265"/>
      <c r="G401" s="266"/>
      <c r="H401" s="268"/>
      <c r="I401" s="265"/>
      <c r="J401" s="266"/>
      <c r="K401" s="268"/>
      <c r="L401" s="265"/>
      <c r="M401" s="266"/>
      <c r="N401" s="268"/>
      <c r="O401" s="265"/>
      <c r="P401" s="266"/>
      <c r="Q401" s="268"/>
      <c r="R401" s="265"/>
      <c r="S401" s="266"/>
      <c r="T401" s="268"/>
      <c r="U401" s="275">
        <v>1</v>
      </c>
      <c r="V401" s="266"/>
      <c r="W401" s="59"/>
      <c r="X401" s="59"/>
      <c r="Y401" s="59"/>
      <c r="Z401" s="59"/>
      <c r="AA401" s="59"/>
      <c r="AB401" s="59"/>
      <c r="AC401" s="59"/>
      <c r="AD401" s="59"/>
      <c r="AE401" s="59"/>
      <c r="AF401" s="59"/>
      <c r="AG401" s="59"/>
      <c r="AH401" s="59"/>
      <c r="AI401" s="59"/>
      <c r="AJ401" s="59"/>
      <c r="AK401" s="59"/>
      <c r="AL401" s="59"/>
    </row>
    <row r="402" spans="1:38" s="70" customFormat="1" ht="39.950000000000003" customHeight="1" x14ac:dyDescent="0.2">
      <c r="A402" s="185" t="str">
        <f>'Orçamento Sintético'!A401</f>
        <v>32.1.7</v>
      </c>
      <c r="B402" s="179">
        <f>'Orçamento Sintético'!B401</f>
        <v>100864</v>
      </c>
      <c r="C402" s="180" t="str">
        <f>'Orçamento Sintético'!C401</f>
        <v>BARRA DE APOIO EM "L", EM AÇO INOX POLIDO 80x80CM, FIXADA NA PAREDE - FORNECIMENTO E INSTALAÇÃO</v>
      </c>
      <c r="D402" s="187">
        <f>'Orçamento Sintético'!G401</f>
        <v>437.59</v>
      </c>
      <c r="E402" s="268"/>
      <c r="F402" s="265"/>
      <c r="G402" s="266"/>
      <c r="H402" s="268"/>
      <c r="I402" s="265"/>
      <c r="J402" s="266"/>
      <c r="K402" s="268"/>
      <c r="L402" s="265"/>
      <c r="M402" s="266"/>
      <c r="N402" s="268"/>
      <c r="O402" s="265"/>
      <c r="P402" s="266"/>
      <c r="Q402" s="268"/>
      <c r="R402" s="265"/>
      <c r="S402" s="266"/>
      <c r="T402" s="268"/>
      <c r="U402" s="275">
        <v>1</v>
      </c>
      <c r="V402" s="266"/>
      <c r="W402" s="59"/>
      <c r="X402" s="59"/>
      <c r="Y402" s="59"/>
      <c r="Z402" s="59"/>
      <c r="AA402" s="59"/>
      <c r="AB402" s="59"/>
      <c r="AC402" s="59"/>
      <c r="AD402" s="59"/>
      <c r="AE402" s="59"/>
      <c r="AF402" s="59"/>
      <c r="AG402" s="59"/>
      <c r="AH402" s="59"/>
      <c r="AI402" s="59"/>
      <c r="AJ402" s="59"/>
      <c r="AK402" s="59"/>
      <c r="AL402" s="59"/>
    </row>
    <row r="403" spans="1:38" s="6" customFormat="1" ht="39.950000000000003" customHeight="1" x14ac:dyDescent="0.2">
      <c r="A403" s="185" t="str">
        <f>'Orçamento Sintético'!A402</f>
        <v>32.1.8</v>
      </c>
      <c r="B403" s="179" t="str">
        <f>'Orçamento Sintético'!B402</f>
        <v>TRE - 0074</v>
      </c>
      <c r="C403" s="180" t="str">
        <f>'Orçamento Sintético'!C402</f>
        <v>CABIDE EM METAL CROMADO - FORNECIMENTO E INSTALAÇÃO</v>
      </c>
      <c r="D403" s="187">
        <f>'Orçamento Sintético'!G402</f>
        <v>23.74</v>
      </c>
      <c r="E403" s="268"/>
      <c r="F403" s="265"/>
      <c r="G403" s="266"/>
      <c r="H403" s="268"/>
      <c r="I403" s="265"/>
      <c r="J403" s="266"/>
      <c r="K403" s="268"/>
      <c r="L403" s="265"/>
      <c r="M403" s="266"/>
      <c r="N403" s="268"/>
      <c r="O403" s="265"/>
      <c r="P403" s="266"/>
      <c r="Q403" s="268"/>
      <c r="R403" s="265"/>
      <c r="S403" s="266"/>
      <c r="T403" s="268"/>
      <c r="U403" s="275">
        <v>1</v>
      </c>
      <c r="V403" s="266"/>
      <c r="W403" s="59"/>
      <c r="X403" s="59"/>
      <c r="Y403" s="59"/>
      <c r="Z403" s="59"/>
      <c r="AA403" s="59"/>
      <c r="AB403" s="59"/>
      <c r="AC403" s="59"/>
      <c r="AD403" s="59"/>
      <c r="AE403" s="59"/>
      <c r="AF403" s="59"/>
      <c r="AG403" s="59"/>
      <c r="AH403" s="59"/>
      <c r="AI403" s="59"/>
      <c r="AJ403" s="59"/>
      <c r="AK403" s="59"/>
      <c r="AL403" s="59"/>
    </row>
    <row r="404" spans="1:38" s="6" customFormat="1" ht="39.950000000000003" customHeight="1" x14ac:dyDescent="0.2">
      <c r="A404" s="185" t="str">
        <f>'Orçamento Sintético'!A403</f>
        <v>32.1.9</v>
      </c>
      <c r="B404" s="179" t="str">
        <f>'Orçamento Sintético'!B403</f>
        <v>TRE - 0300</v>
      </c>
      <c r="C404" s="180" t="str">
        <f>'Orçamento Sintético'!C403</f>
        <v>ESPELHO PARA PCD, LAPIDADO, COLADO SOBRE ESTRUTURA DE MADEIRA INCLINADA, INCLUSIVE PINTURA EM VERNIZ, DIMENSÕES 0,60 x 1,00M - FORNECIMENTO E INSTALAÇÃO</v>
      </c>
      <c r="D404" s="187">
        <f>'Orçamento Sintético'!G403</f>
        <v>396.29</v>
      </c>
      <c r="E404" s="268"/>
      <c r="F404" s="265"/>
      <c r="G404" s="266"/>
      <c r="H404" s="268"/>
      <c r="I404" s="265"/>
      <c r="J404" s="266"/>
      <c r="K404" s="268"/>
      <c r="L404" s="265"/>
      <c r="M404" s="266"/>
      <c r="N404" s="268"/>
      <c r="O404" s="265"/>
      <c r="P404" s="266"/>
      <c r="Q404" s="268"/>
      <c r="R404" s="265"/>
      <c r="S404" s="266"/>
      <c r="T404" s="268"/>
      <c r="U404" s="275">
        <v>1</v>
      </c>
      <c r="V404" s="266"/>
      <c r="W404" s="59"/>
      <c r="X404" s="59"/>
      <c r="Y404" s="59"/>
      <c r="Z404" s="59"/>
      <c r="AA404" s="59"/>
      <c r="AB404" s="59"/>
      <c r="AC404" s="59"/>
      <c r="AD404" s="59"/>
      <c r="AE404" s="59"/>
      <c r="AF404" s="59"/>
      <c r="AG404" s="59"/>
      <c r="AH404" s="59"/>
      <c r="AI404" s="59"/>
      <c r="AJ404" s="59"/>
      <c r="AK404" s="59"/>
      <c r="AL404" s="59"/>
    </row>
    <row r="405" spans="1:38" s="70" customFormat="1" ht="39.950000000000003" customHeight="1" x14ac:dyDescent="0.2">
      <c r="A405" s="185" t="str">
        <f>'Orçamento Sintético'!A404</f>
        <v>32.1.10</v>
      </c>
      <c r="B405" s="179" t="str">
        <f>'Orçamento Sintético'!B404</f>
        <v>TRE - 0216</v>
      </c>
      <c r="C405" s="180" t="str">
        <f>'Orçamento Sintético'!C404</f>
        <v>PORTA PAPEL HIGIÊNICO EM METAL CROMADO – FORNECIMENTO E INSTALAÇÃO</v>
      </c>
      <c r="D405" s="187">
        <f>'Orçamento Sintético'!G404</f>
        <v>28.33</v>
      </c>
      <c r="E405" s="268"/>
      <c r="F405" s="265"/>
      <c r="G405" s="266"/>
      <c r="H405" s="268"/>
      <c r="I405" s="265"/>
      <c r="J405" s="266"/>
      <c r="K405" s="268"/>
      <c r="L405" s="265"/>
      <c r="M405" s="266"/>
      <c r="N405" s="268"/>
      <c r="O405" s="265"/>
      <c r="P405" s="266"/>
      <c r="Q405" s="268"/>
      <c r="R405" s="265"/>
      <c r="S405" s="266"/>
      <c r="T405" s="268"/>
      <c r="U405" s="275">
        <v>1</v>
      </c>
      <c r="V405" s="266"/>
      <c r="W405" s="59"/>
      <c r="X405" s="59"/>
      <c r="Y405" s="59"/>
      <c r="Z405" s="59"/>
      <c r="AA405" s="59"/>
      <c r="AB405" s="59"/>
      <c r="AC405" s="59"/>
      <c r="AD405" s="59"/>
      <c r="AE405" s="59"/>
      <c r="AF405" s="59"/>
      <c r="AG405" s="59"/>
      <c r="AH405" s="59"/>
      <c r="AI405" s="59"/>
      <c r="AJ405" s="59"/>
      <c r="AK405" s="59"/>
      <c r="AL405" s="59"/>
    </row>
    <row r="406" spans="1:38" s="70" customFormat="1" ht="39.950000000000003" customHeight="1" x14ac:dyDescent="0.2">
      <c r="A406" s="185" t="str">
        <f>'Orçamento Sintético'!A405</f>
        <v>32.1.11</v>
      </c>
      <c r="B406" s="179">
        <f>'Orçamento Sintético'!B405</f>
        <v>95547</v>
      </c>
      <c r="C406" s="180" t="str">
        <f>'Orçamento Sintético'!C405</f>
        <v>SABONETEIRA PLASTICA TIPO DISPENSER PARA SABONETE LIQUIDO COM RESERVATORIO 800 A 1500 ML, INCLUSO FIXAÇÃO. AF_10/2016</v>
      </c>
      <c r="D406" s="187">
        <f>'Orçamento Sintético'!G405</f>
        <v>62.9</v>
      </c>
      <c r="E406" s="268"/>
      <c r="F406" s="265"/>
      <c r="G406" s="266"/>
      <c r="H406" s="268"/>
      <c r="I406" s="265"/>
      <c r="J406" s="266"/>
      <c r="K406" s="268"/>
      <c r="L406" s="265"/>
      <c r="M406" s="266"/>
      <c r="N406" s="268"/>
      <c r="O406" s="265"/>
      <c r="P406" s="266"/>
      <c r="Q406" s="268"/>
      <c r="R406" s="265"/>
      <c r="S406" s="266"/>
      <c r="T406" s="268"/>
      <c r="U406" s="275">
        <v>1</v>
      </c>
      <c r="V406" s="266"/>
      <c r="W406" s="59"/>
      <c r="X406" s="59"/>
      <c r="Y406" s="59"/>
      <c r="Z406" s="59"/>
      <c r="AA406" s="59"/>
      <c r="AB406" s="59"/>
      <c r="AC406" s="59"/>
      <c r="AD406" s="59"/>
      <c r="AE406" s="59"/>
      <c r="AF406" s="59"/>
      <c r="AG406" s="59"/>
      <c r="AH406" s="59"/>
      <c r="AI406" s="59"/>
      <c r="AJ406" s="59"/>
      <c r="AK406" s="59"/>
      <c r="AL406" s="59"/>
    </row>
    <row r="407" spans="1:38" s="70" customFormat="1" ht="39.950000000000003" customHeight="1" x14ac:dyDescent="0.2">
      <c r="A407" s="185" t="str">
        <f>'Orçamento Sintético'!A406</f>
        <v>32.1.12</v>
      </c>
      <c r="B407" s="179">
        <f>'Orçamento Sintético'!B406</f>
        <v>86883</v>
      </c>
      <c r="C407" s="180" t="str">
        <f>'Orçamento Sintético'!C406</f>
        <v>SIFÃO DO TIPO FLEXÍVEL EM PVC 1" X 1.1/2" - FORNECIMENTO E INSTALAÇÃO</v>
      </c>
      <c r="D407" s="187">
        <f>'Orçamento Sintético'!G406</f>
        <v>8.43</v>
      </c>
      <c r="E407" s="268"/>
      <c r="F407" s="265"/>
      <c r="G407" s="266"/>
      <c r="H407" s="268"/>
      <c r="I407" s="265"/>
      <c r="J407" s="266"/>
      <c r="K407" s="268"/>
      <c r="L407" s="265"/>
      <c r="M407" s="266"/>
      <c r="N407" s="268"/>
      <c r="O407" s="265"/>
      <c r="P407" s="266"/>
      <c r="Q407" s="268"/>
      <c r="R407" s="265"/>
      <c r="S407" s="266"/>
      <c r="T407" s="268"/>
      <c r="U407" s="275">
        <v>1</v>
      </c>
      <c r="V407" s="266"/>
      <c r="W407" s="59"/>
      <c r="X407" s="59"/>
      <c r="Y407" s="59"/>
      <c r="Z407" s="59"/>
      <c r="AA407" s="59"/>
      <c r="AB407" s="59"/>
      <c r="AC407" s="59"/>
      <c r="AD407" s="59"/>
      <c r="AE407" s="59"/>
      <c r="AF407" s="59"/>
      <c r="AG407" s="59"/>
      <c r="AH407" s="59"/>
      <c r="AI407" s="59"/>
      <c r="AJ407" s="59"/>
      <c r="AK407" s="59"/>
      <c r="AL407" s="59"/>
    </row>
    <row r="408" spans="1:38" s="70" customFormat="1" ht="39.950000000000003" customHeight="1" thickBot="1" x14ac:dyDescent="0.25">
      <c r="A408" s="185" t="str">
        <f>'Orçamento Sintético'!A407</f>
        <v>32.1.13</v>
      </c>
      <c r="B408" s="179">
        <f>'Orçamento Sintético'!B407</f>
        <v>86877</v>
      </c>
      <c r="C408" s="180" t="str">
        <f>'Orçamento Sintético'!C407</f>
        <v>VÁLVULA EM METAL CROMADO 1.1/2" X 1.1/2" PARA TANQUE OU LAVATÓRIO, COM OU SEM LADRÃO - FORNECIMENTO E INSTALAÇÃO</v>
      </c>
      <c r="D408" s="187">
        <f>'Orçamento Sintético'!G407</f>
        <v>19.77</v>
      </c>
      <c r="E408" s="268"/>
      <c r="F408" s="265"/>
      <c r="G408" s="266"/>
      <c r="H408" s="268"/>
      <c r="I408" s="265"/>
      <c r="J408" s="266"/>
      <c r="K408" s="268"/>
      <c r="L408" s="265"/>
      <c r="M408" s="266"/>
      <c r="N408" s="268"/>
      <c r="O408" s="265"/>
      <c r="P408" s="266"/>
      <c r="Q408" s="268"/>
      <c r="R408" s="265"/>
      <c r="S408" s="266"/>
      <c r="T408" s="268"/>
      <c r="U408" s="275">
        <v>1</v>
      </c>
      <c r="V408" s="266"/>
      <c r="W408" s="59"/>
      <c r="X408" s="59"/>
      <c r="Y408" s="59"/>
      <c r="Z408" s="59"/>
      <c r="AA408" s="59"/>
      <c r="AB408" s="59"/>
      <c r="AC408" s="59"/>
      <c r="AD408" s="59"/>
      <c r="AE408" s="59"/>
      <c r="AF408" s="59"/>
      <c r="AG408" s="59"/>
      <c r="AH408" s="59"/>
      <c r="AI408" s="59"/>
      <c r="AJ408" s="59"/>
      <c r="AK408" s="59"/>
      <c r="AL408" s="59"/>
    </row>
    <row r="409" spans="1:38" s="8" customFormat="1" ht="30" customHeight="1" thickBot="1" x14ac:dyDescent="0.25">
      <c r="A409" s="188" t="str">
        <f>'Orçamento Sintético'!A408</f>
        <v>32.2</v>
      </c>
      <c r="B409" s="181"/>
      <c r="C409" s="182" t="str">
        <f>'Orçamento Sintético'!C408</f>
        <v>LAVABO DOS FUNCIONÁRIOS</v>
      </c>
      <c r="D409" s="189">
        <f>SUM(D410:D422)</f>
        <v>1591.56</v>
      </c>
      <c r="E409" s="333">
        <f>SUM(E410:G410)*$D$410+SUM(E411:G411)*$D$411+SUM(E412:G412)*$D$412+SUM(E413:G413)*$D$413+SUM(E414:G414)*$D$414+SUM(E415:G415)*$D$415+SUM(E416:G416)*$D$416+SUM(E417:G417)*$D$417+SUM(E418:G418)*$D$418+SUM(E419:G419)*$D$419+SUM(E420:G420)*$D$420+SUM(E421:G421)*$D$421+SUM(E422:G422)*$D$422</f>
        <v>0</v>
      </c>
      <c r="F409" s="334"/>
      <c r="G409" s="123">
        <f>E409/$D$409</f>
        <v>0</v>
      </c>
      <c r="H409" s="337">
        <f>SUM(H410:J410)*$D$410+SUM(H411:J411)*$D$411+SUM(H412:J412)*$D$412+SUM(H413:J413)*$D$413+SUM(H414:J414)*$D$414+SUM(H415:J415)*$D$415+SUM(H416:J416)*$D$416+SUM(H417:J417)*$D$417+SUM(H418:J418)*$D$418+SUM(H419:J419)*$D$419+SUM(H420:J420)*$D$420+SUM(H421:J421)*$D$421+SUM(H422:J422)*$D$422</f>
        <v>0</v>
      </c>
      <c r="I409" s="334"/>
      <c r="J409" s="123">
        <f>H409/$D$409</f>
        <v>0</v>
      </c>
      <c r="K409" s="337">
        <f>SUM(K410:M410)*$D$410+SUM(K411:M411)*$D$411+SUM(K412:M412)*$D$412+SUM(K413:M413)*$D$413+SUM(K414:M414)*$D$414+SUM(K415:M415)*$D$415+SUM(K416:M416)*$D$416+SUM(K417:M417)*$D$417+SUM(K418:M418)*$D$418+SUM(K419:M419)*$D$419+SUM(K420:M420)*$D$420+SUM(K421:M421)*$D$421+SUM(K422:M422)*$D$422</f>
        <v>0</v>
      </c>
      <c r="L409" s="334"/>
      <c r="M409" s="123">
        <f>K409/$D$409</f>
        <v>0</v>
      </c>
      <c r="N409" s="337">
        <f>SUM(N410:P410)*$D$410+SUM(N411:P411)*$D$411+SUM(N412:P412)*$D$412+SUM(N413:P413)*$D$413+SUM(N414:P414)*$D$414+SUM(N415:P415)*$D$415+SUM(N416:P416)*$D$416+SUM(N417:P417)*$D$417+SUM(N418:P418)*$D$418+SUM(N419:P419)*$D$419+SUM(N420:P420)*$D$420+SUM(N421:P421)*$D$421+SUM(N422:P422)*$D$422</f>
        <v>0</v>
      </c>
      <c r="O409" s="334"/>
      <c r="P409" s="123">
        <f>N409/$D$409</f>
        <v>0</v>
      </c>
      <c r="Q409" s="337">
        <f>SUM(Q410:S410)*$D$410+SUM(Q411:S411)*$D$411+SUM(Q412:S412)*$D$412+SUM(Q413:S413)*$D$413+SUM(Q414:S414)*$D$414+SUM(Q415:S415)*$D$415+SUM(Q416:S416)*$D$416+SUM(Q417:S417)*$D$417+SUM(Q418:S418)*$D$418+SUM(Q419:S419)*$D$419+SUM(Q420:S420)*$D$420+SUM(Q421:S421)*$D$421+SUM(Q422:S422)*$D$422</f>
        <v>0</v>
      </c>
      <c r="R409" s="334"/>
      <c r="S409" s="123">
        <f>Q409/$D$409</f>
        <v>0</v>
      </c>
      <c r="T409" s="338">
        <f>SUM(T410:V410)*$D$410+SUM(T411:V411)*$D$411+SUM(T412:V412)*$D$412+SUM(T413:V413)*$D$413+SUM(T414:V414)*$D$414+SUM(T415:V415)*$D$415+SUM(T416:V416)*$D$416+SUM(T417:V417)*$D$417+SUM(T418:V418)*$D$418+SUM(T419:V419)*$D$419+SUM(T420:V420)*$D$420+SUM(T421:V421)*$D$421+SUM(T422:V422)*$D$422</f>
        <v>1591.56</v>
      </c>
      <c r="U409" s="339"/>
      <c r="V409" s="287">
        <f>T409/$D$409</f>
        <v>1</v>
      </c>
      <c r="W409" s="59"/>
      <c r="X409" s="59"/>
      <c r="Y409" s="59"/>
      <c r="Z409" s="59"/>
      <c r="AA409" s="59"/>
      <c r="AB409" s="59"/>
      <c r="AC409" s="59"/>
      <c r="AD409" s="59"/>
      <c r="AE409" s="59"/>
      <c r="AF409" s="59"/>
      <c r="AG409" s="59"/>
      <c r="AH409" s="59"/>
      <c r="AI409" s="59"/>
      <c r="AJ409" s="59"/>
      <c r="AK409" s="59"/>
      <c r="AL409" s="59"/>
    </row>
    <row r="410" spans="1:38" s="6" customFormat="1" ht="39.950000000000003" customHeight="1" x14ac:dyDescent="0.2">
      <c r="A410" s="185" t="str">
        <f>'Orçamento Sintético'!A409</f>
        <v>32.2.1</v>
      </c>
      <c r="B410" s="179">
        <f>'Orçamento Sintético'!B409</f>
        <v>86888</v>
      </c>
      <c r="C410" s="180" t="str">
        <f>'Orçamento Sintético'!C409</f>
        <v>VASO SANITÁRIO SIFONADO COM CAIXA ACOPLADA LOUÇA BRANCA - FORNECIMENTO E INSTALAÇÃO</v>
      </c>
      <c r="D410" s="187">
        <f>'Orçamento Sintético'!G409</f>
        <v>328.95</v>
      </c>
      <c r="E410" s="172"/>
      <c r="F410" s="124"/>
      <c r="G410" s="200"/>
      <c r="H410" s="172"/>
      <c r="I410" s="124"/>
      <c r="J410" s="200"/>
      <c r="K410" s="172"/>
      <c r="L410" s="124"/>
      <c r="M410" s="200"/>
      <c r="N410" s="172"/>
      <c r="O410" s="124"/>
      <c r="P410" s="200"/>
      <c r="Q410" s="172"/>
      <c r="R410" s="124"/>
      <c r="S410" s="200"/>
      <c r="T410" s="172"/>
      <c r="U410" s="275">
        <v>1</v>
      </c>
      <c r="V410" s="200"/>
      <c r="W410" s="59"/>
      <c r="X410" s="59"/>
      <c r="Y410" s="59"/>
      <c r="Z410" s="59"/>
      <c r="AA410" s="59"/>
      <c r="AB410" s="59"/>
      <c r="AC410" s="59"/>
      <c r="AD410" s="59"/>
      <c r="AE410" s="59"/>
      <c r="AF410" s="59"/>
      <c r="AG410" s="59"/>
      <c r="AH410" s="59"/>
      <c r="AI410" s="59"/>
      <c r="AJ410" s="59"/>
      <c r="AK410" s="59"/>
      <c r="AL410" s="59"/>
    </row>
    <row r="411" spans="1:38" s="6" customFormat="1" ht="39.950000000000003" customHeight="1" x14ac:dyDescent="0.2">
      <c r="A411" s="185" t="str">
        <f>'Orçamento Sintético'!A410</f>
        <v>32.2.2</v>
      </c>
      <c r="B411" s="179" t="str">
        <f>'Orçamento Sintético'!B410</f>
        <v>TRE - 0301</v>
      </c>
      <c r="C411" s="180" t="str">
        <f>'Orçamento Sintético'!C410</f>
        <v>ASSENTO SOFT CLOSE PARA VASO SANITÁRIO CONVENCIONAL OU PCD, COR BRANCO - FORNECIMENTO E INSTALAÇÃO</v>
      </c>
      <c r="D411" s="187">
        <f>'Orçamento Sintético'!G410</f>
        <v>163.34</v>
      </c>
      <c r="E411" s="172"/>
      <c r="F411" s="124"/>
      <c r="G411" s="200"/>
      <c r="H411" s="172"/>
      <c r="I411" s="124"/>
      <c r="J411" s="200"/>
      <c r="K411" s="172"/>
      <c r="L411" s="124"/>
      <c r="M411" s="200"/>
      <c r="N411" s="172"/>
      <c r="O411" s="124"/>
      <c r="P411" s="200"/>
      <c r="Q411" s="172"/>
      <c r="R411" s="124"/>
      <c r="S411" s="200"/>
      <c r="T411" s="172"/>
      <c r="U411" s="275">
        <v>1</v>
      </c>
      <c r="V411" s="200"/>
      <c r="W411" s="59"/>
      <c r="X411" s="59"/>
      <c r="Y411" s="59"/>
      <c r="Z411" s="59"/>
      <c r="AA411" s="59"/>
      <c r="AB411" s="59"/>
      <c r="AC411" s="59"/>
      <c r="AD411" s="59"/>
      <c r="AE411" s="59"/>
      <c r="AF411" s="59"/>
      <c r="AG411" s="59"/>
      <c r="AH411" s="59"/>
      <c r="AI411" s="59"/>
      <c r="AJ411" s="59"/>
      <c r="AK411" s="59"/>
      <c r="AL411" s="59"/>
    </row>
    <row r="412" spans="1:38" s="6" customFormat="1" ht="39.950000000000003" customHeight="1" x14ac:dyDescent="0.2">
      <c r="A412" s="185" t="str">
        <f>'Orçamento Sintético'!A411</f>
        <v>32.2.3</v>
      </c>
      <c r="B412" s="179" t="str">
        <f>'Orçamento Sintético'!B411</f>
        <v>TRE - 0299</v>
      </c>
      <c r="C412" s="180" t="str">
        <f>'Orçamento Sintético'!C411</f>
        <v>TORNEIRA PARA LAVATÓRIO, DE MESA, BICA ALTA, METAL CROMADO - FORNECIMENTO E INSTALAÇÃO (MODELO 1196.C.LNK DA DECA OU SIMILAR)</v>
      </c>
      <c r="D412" s="187">
        <f>'Orçamento Sintético'!G411</f>
        <v>257.87</v>
      </c>
      <c r="E412" s="172"/>
      <c r="F412" s="124"/>
      <c r="G412" s="200"/>
      <c r="H412" s="172"/>
      <c r="I412" s="124"/>
      <c r="J412" s="200"/>
      <c r="K412" s="172"/>
      <c r="L412" s="124"/>
      <c r="M412" s="200"/>
      <c r="N412" s="172"/>
      <c r="O412" s="124"/>
      <c r="P412" s="200"/>
      <c r="Q412" s="172"/>
      <c r="R412" s="124"/>
      <c r="S412" s="200"/>
      <c r="T412" s="172"/>
      <c r="U412" s="275">
        <v>1</v>
      </c>
      <c r="V412" s="200"/>
      <c r="W412" s="59"/>
      <c r="X412" s="59"/>
      <c r="Y412" s="59"/>
      <c r="Z412" s="59"/>
      <c r="AA412" s="59"/>
      <c r="AB412" s="59"/>
      <c r="AC412" s="59"/>
      <c r="AD412" s="59"/>
      <c r="AE412" s="59"/>
      <c r="AF412" s="59"/>
      <c r="AG412" s="59"/>
      <c r="AH412" s="59"/>
      <c r="AI412" s="59"/>
      <c r="AJ412" s="59"/>
      <c r="AK412" s="59"/>
      <c r="AL412" s="59"/>
    </row>
    <row r="413" spans="1:38" s="70" customFormat="1" ht="39.950000000000003" customHeight="1" x14ac:dyDescent="0.2">
      <c r="A413" s="185" t="str">
        <f>'Orçamento Sintético'!A412</f>
        <v>32.2.4</v>
      </c>
      <c r="B413" s="179" t="str">
        <f>'Orçamento Sintético'!B412</f>
        <v>TRE - 0218</v>
      </c>
      <c r="C413" s="180" t="str">
        <f>'Orçamento Sintético'!C412</f>
        <v>TORNEIRA EM METAL CROMADO ¾” COM BICO, DE PAREDE – FORNECIMENTO E INSTALAÇÃO</v>
      </c>
      <c r="D413" s="187">
        <f>'Orçamento Sintético'!G412</f>
        <v>44.93</v>
      </c>
      <c r="E413" s="172"/>
      <c r="F413" s="124"/>
      <c r="G413" s="200"/>
      <c r="H413" s="172"/>
      <c r="I413" s="124"/>
      <c r="J413" s="200"/>
      <c r="K413" s="172"/>
      <c r="L413" s="124"/>
      <c r="M413" s="200"/>
      <c r="N413" s="172"/>
      <c r="O413" s="124"/>
      <c r="P413" s="200"/>
      <c r="Q413" s="172"/>
      <c r="R413" s="124"/>
      <c r="S413" s="200"/>
      <c r="T413" s="172"/>
      <c r="U413" s="275">
        <v>1</v>
      </c>
      <c r="V413" s="200"/>
      <c r="W413" s="59"/>
      <c r="X413" s="59"/>
      <c r="Y413" s="59"/>
      <c r="Z413" s="59"/>
      <c r="AA413" s="59"/>
      <c r="AB413" s="59"/>
      <c r="AC413" s="59"/>
      <c r="AD413" s="59"/>
      <c r="AE413" s="59"/>
      <c r="AF413" s="59"/>
      <c r="AG413" s="59"/>
      <c r="AH413" s="59"/>
      <c r="AI413" s="59"/>
      <c r="AJ413" s="59"/>
      <c r="AK413" s="59"/>
      <c r="AL413" s="59"/>
    </row>
    <row r="414" spans="1:38" s="70" customFormat="1" ht="39.950000000000003" customHeight="1" x14ac:dyDescent="0.2">
      <c r="A414" s="185" t="str">
        <f>'Orçamento Sintético'!A413</f>
        <v>32.2.5</v>
      </c>
      <c r="B414" s="179" t="str">
        <f>'Orçamento Sintético'!B413</f>
        <v>TRE - 0302</v>
      </c>
      <c r="C414" s="180" t="str">
        <f>'Orçamento Sintético'!C413</f>
        <v>CHUVEIRO METÁLICO DE PAREDE, COM BRAÇO/CANO, SEM DESVIADOR - FORNECIMENTO E INSTALAÇÃO</v>
      </c>
      <c r="D414" s="187">
        <f>'Orçamento Sintético'!G413</f>
        <v>145.51</v>
      </c>
      <c r="E414" s="172"/>
      <c r="F414" s="124"/>
      <c r="G414" s="200"/>
      <c r="H414" s="172"/>
      <c r="I414" s="124"/>
      <c r="J414" s="200"/>
      <c r="K414" s="172"/>
      <c r="L414" s="124"/>
      <c r="M414" s="200"/>
      <c r="N414" s="172"/>
      <c r="O414" s="124"/>
      <c r="P414" s="200"/>
      <c r="Q414" s="172"/>
      <c r="R414" s="124"/>
      <c r="S414" s="200"/>
      <c r="T414" s="172"/>
      <c r="U414" s="275">
        <v>1</v>
      </c>
      <c r="V414" s="200"/>
      <c r="W414" s="59"/>
      <c r="X414" s="59"/>
      <c r="Y414" s="59"/>
      <c r="Z414" s="59"/>
      <c r="AA414" s="59"/>
      <c r="AB414" s="59"/>
      <c r="AC414" s="59"/>
      <c r="AD414" s="59"/>
      <c r="AE414" s="59"/>
      <c r="AF414" s="59"/>
      <c r="AG414" s="59"/>
      <c r="AH414" s="59"/>
      <c r="AI414" s="59"/>
      <c r="AJ414" s="59"/>
      <c r="AK414" s="59"/>
      <c r="AL414" s="59"/>
    </row>
    <row r="415" spans="1:38" s="70" customFormat="1" ht="39.950000000000003" customHeight="1" x14ac:dyDescent="0.2">
      <c r="A415" s="185" t="str">
        <f>'Orçamento Sintético'!A414</f>
        <v>32.2.6</v>
      </c>
      <c r="B415" s="179">
        <f>'Orçamento Sintético'!B414</f>
        <v>86887</v>
      </c>
      <c r="C415" s="180" t="str">
        <f>'Orçamento Sintético'!C414</f>
        <v>ENGATE FLEXÍVEL EM INOX, 1/2" x 40CM - FORNECIMENTO E INSTALAÇÃO. AF_12/2013</v>
      </c>
      <c r="D415" s="187">
        <f>'Orçamento Sintético'!G414</f>
        <v>85.74</v>
      </c>
      <c r="E415" s="172"/>
      <c r="F415" s="124"/>
      <c r="G415" s="200"/>
      <c r="H415" s="172"/>
      <c r="I415" s="124"/>
      <c r="J415" s="200"/>
      <c r="K415" s="172"/>
      <c r="L415" s="124"/>
      <c r="M415" s="200"/>
      <c r="N415" s="172"/>
      <c r="O415" s="124"/>
      <c r="P415" s="200"/>
      <c r="Q415" s="172"/>
      <c r="R415" s="124"/>
      <c r="S415" s="200"/>
      <c r="T415" s="172"/>
      <c r="U415" s="275">
        <v>1</v>
      </c>
      <c r="V415" s="200"/>
      <c r="W415" s="59"/>
      <c r="X415" s="59"/>
      <c r="Y415" s="59"/>
      <c r="Z415" s="59"/>
      <c r="AA415" s="59"/>
      <c r="AB415" s="59"/>
      <c r="AC415" s="59"/>
      <c r="AD415" s="59"/>
      <c r="AE415" s="59"/>
      <c r="AF415" s="59"/>
      <c r="AG415" s="59"/>
      <c r="AH415" s="59"/>
      <c r="AI415" s="59"/>
      <c r="AJ415" s="59"/>
      <c r="AK415" s="59"/>
      <c r="AL415" s="59"/>
    </row>
    <row r="416" spans="1:38" s="6" customFormat="1" ht="39.950000000000003" customHeight="1" x14ac:dyDescent="0.2">
      <c r="A416" s="185" t="str">
        <f>'Orçamento Sintético'!A415</f>
        <v>32.2.7</v>
      </c>
      <c r="B416" s="179" t="str">
        <f>'Orçamento Sintético'!B415</f>
        <v>TRE - 0074</v>
      </c>
      <c r="C416" s="180" t="str">
        <f>'Orçamento Sintético'!C415</f>
        <v>CABIDE EM METAL CROMADO - FORNECIMENTO E INSTALAÇÃO</v>
      </c>
      <c r="D416" s="187">
        <f>'Orçamento Sintético'!G415</f>
        <v>71.22</v>
      </c>
      <c r="E416" s="172"/>
      <c r="F416" s="124"/>
      <c r="G416" s="200"/>
      <c r="H416" s="172"/>
      <c r="I416" s="124"/>
      <c r="J416" s="200"/>
      <c r="K416" s="172"/>
      <c r="L416" s="124"/>
      <c r="M416" s="200"/>
      <c r="N416" s="172"/>
      <c r="O416" s="124"/>
      <c r="P416" s="200"/>
      <c r="Q416" s="172"/>
      <c r="R416" s="124"/>
      <c r="S416" s="200"/>
      <c r="T416" s="172"/>
      <c r="U416" s="275">
        <v>1</v>
      </c>
      <c r="V416" s="200"/>
      <c r="W416" s="59"/>
      <c r="X416" s="59"/>
      <c r="Y416" s="59"/>
      <c r="Z416" s="59"/>
      <c r="AA416" s="59"/>
      <c r="AB416" s="59"/>
      <c r="AC416" s="59"/>
      <c r="AD416" s="59"/>
      <c r="AE416" s="59"/>
      <c r="AF416" s="59"/>
      <c r="AG416" s="59"/>
      <c r="AH416" s="59"/>
      <c r="AI416" s="59"/>
      <c r="AJ416" s="59"/>
      <c r="AK416" s="59"/>
      <c r="AL416" s="59"/>
    </row>
    <row r="417" spans="1:38" s="70" customFormat="1" ht="39.950000000000003" customHeight="1" x14ac:dyDescent="0.2">
      <c r="A417" s="185" t="str">
        <f>'Orçamento Sintético'!A416</f>
        <v>32.2.8</v>
      </c>
      <c r="B417" s="179" t="str">
        <f>'Orçamento Sintético'!B416</f>
        <v>74125/2</v>
      </c>
      <c r="C417" s="180" t="str">
        <f>'Orçamento Sintético'!C416</f>
        <v>ESPELHO CRISTAL 4MM, COM MOLDURA EM ALUMINIO BRILHANTE (DIMENSÕES 0,60 x 1,00M)</v>
      </c>
      <c r="D417" s="187">
        <f>'Orçamento Sintético'!G416</f>
        <v>342.97</v>
      </c>
      <c r="E417" s="172"/>
      <c r="F417" s="124"/>
      <c r="G417" s="200"/>
      <c r="H417" s="172"/>
      <c r="I417" s="124"/>
      <c r="J417" s="200"/>
      <c r="K417" s="172"/>
      <c r="L417" s="124"/>
      <c r="M417" s="200"/>
      <c r="N417" s="172"/>
      <c r="O417" s="124"/>
      <c r="P417" s="200"/>
      <c r="Q417" s="172"/>
      <c r="R417" s="124"/>
      <c r="S417" s="200"/>
      <c r="T417" s="172"/>
      <c r="U417" s="275">
        <v>1</v>
      </c>
      <c r="V417" s="200"/>
      <c r="W417" s="59"/>
      <c r="X417" s="59"/>
      <c r="Y417" s="59"/>
      <c r="Z417" s="59"/>
      <c r="AA417" s="59"/>
      <c r="AB417" s="59"/>
      <c r="AC417" s="59"/>
      <c r="AD417" s="59"/>
      <c r="AE417" s="59"/>
      <c r="AF417" s="59"/>
      <c r="AG417" s="59"/>
      <c r="AH417" s="59"/>
      <c r="AI417" s="59"/>
      <c r="AJ417" s="59"/>
      <c r="AK417" s="59"/>
      <c r="AL417" s="59"/>
    </row>
    <row r="418" spans="1:38" s="70" customFormat="1" ht="39.950000000000003" customHeight="1" x14ac:dyDescent="0.2">
      <c r="A418" s="185" t="str">
        <f>'Orçamento Sintético'!A417</f>
        <v>32.2.9</v>
      </c>
      <c r="B418" s="179" t="str">
        <f>'Orçamento Sintético'!B417</f>
        <v>TRE - 0216</v>
      </c>
      <c r="C418" s="180" t="str">
        <f>'Orçamento Sintético'!C417</f>
        <v>PORTA PAPEL HIGIÊNICO EM METAL CROMADO – FORNECIMENTO E INSTALAÇÃO</v>
      </c>
      <c r="D418" s="187">
        <f>'Orçamento Sintético'!G417</f>
        <v>28.33</v>
      </c>
      <c r="E418" s="172"/>
      <c r="F418" s="124"/>
      <c r="G418" s="200"/>
      <c r="H418" s="172"/>
      <c r="I418" s="124"/>
      <c r="J418" s="200"/>
      <c r="K418" s="172"/>
      <c r="L418" s="124"/>
      <c r="M418" s="200"/>
      <c r="N418" s="172"/>
      <c r="O418" s="124"/>
      <c r="P418" s="200"/>
      <c r="Q418" s="172"/>
      <c r="R418" s="124"/>
      <c r="S418" s="200"/>
      <c r="T418" s="172"/>
      <c r="U418" s="275">
        <v>1</v>
      </c>
      <c r="V418" s="200"/>
      <c r="W418" s="59"/>
      <c r="X418" s="59"/>
      <c r="Y418" s="59"/>
      <c r="Z418" s="59"/>
      <c r="AA418" s="59"/>
      <c r="AB418" s="59"/>
      <c r="AC418" s="59"/>
      <c r="AD418" s="59"/>
      <c r="AE418" s="59"/>
      <c r="AF418" s="59"/>
      <c r="AG418" s="59"/>
      <c r="AH418" s="59"/>
      <c r="AI418" s="59"/>
      <c r="AJ418" s="59"/>
      <c r="AK418" s="59"/>
      <c r="AL418" s="59"/>
    </row>
    <row r="419" spans="1:38" s="70" customFormat="1" ht="39.950000000000003" customHeight="1" x14ac:dyDescent="0.2">
      <c r="A419" s="185" t="str">
        <f>'Orçamento Sintético'!A418</f>
        <v>32.2.10</v>
      </c>
      <c r="B419" s="179">
        <f>'Orçamento Sintético'!B418</f>
        <v>95547</v>
      </c>
      <c r="C419" s="180" t="str">
        <f>'Orçamento Sintético'!C418</f>
        <v>SABONETEIRA PLASTICA TIPO DISPENSER PARA SABONETE LIQUIDO COM RESERVATORIO 800 A 1500 ML, INCLUSO FIXAÇÃO. AF_10/2016</v>
      </c>
      <c r="D419" s="187">
        <f>'Orçamento Sintético'!G418</f>
        <v>62.9</v>
      </c>
      <c r="E419" s="172"/>
      <c r="F419" s="124"/>
      <c r="G419" s="200"/>
      <c r="H419" s="172"/>
      <c r="I419" s="124"/>
      <c r="J419" s="200"/>
      <c r="K419" s="172"/>
      <c r="L419" s="124"/>
      <c r="M419" s="200"/>
      <c r="N419" s="172"/>
      <c r="O419" s="124"/>
      <c r="P419" s="200"/>
      <c r="Q419" s="172"/>
      <c r="R419" s="124"/>
      <c r="S419" s="200"/>
      <c r="T419" s="172"/>
      <c r="U419" s="275">
        <v>1</v>
      </c>
      <c r="V419" s="200"/>
      <c r="W419" s="59"/>
      <c r="X419" s="59"/>
      <c r="Y419" s="59"/>
      <c r="Z419" s="59"/>
      <c r="AA419" s="59"/>
      <c r="AB419" s="59"/>
      <c r="AC419" s="59"/>
      <c r="AD419" s="59"/>
      <c r="AE419" s="59"/>
      <c r="AF419" s="59"/>
      <c r="AG419" s="59"/>
      <c r="AH419" s="59"/>
      <c r="AI419" s="59"/>
      <c r="AJ419" s="59"/>
      <c r="AK419" s="59"/>
      <c r="AL419" s="59"/>
    </row>
    <row r="420" spans="1:38" s="70" customFormat="1" ht="39.950000000000003" customHeight="1" x14ac:dyDescent="0.2">
      <c r="A420" s="185" t="str">
        <f>'Orçamento Sintético'!A419</f>
        <v>32.2.11</v>
      </c>
      <c r="B420" s="179">
        <f>'Orçamento Sintético'!B419</f>
        <v>95545</v>
      </c>
      <c r="C420" s="180" t="str">
        <f>'Orçamento Sintético'!C419</f>
        <v>SABONETEIRA DE PAREDE EM METAL CROMADO, INCLUSO FIXAÇÃO.</v>
      </c>
      <c r="D420" s="187">
        <f>'Orçamento Sintético'!G419</f>
        <v>31.6</v>
      </c>
      <c r="E420" s="172"/>
      <c r="F420" s="124"/>
      <c r="G420" s="200"/>
      <c r="H420" s="172"/>
      <c r="I420" s="124"/>
      <c r="J420" s="200"/>
      <c r="K420" s="172"/>
      <c r="L420" s="124"/>
      <c r="M420" s="200"/>
      <c r="N420" s="172"/>
      <c r="O420" s="124"/>
      <c r="P420" s="200"/>
      <c r="Q420" s="172"/>
      <c r="R420" s="124"/>
      <c r="S420" s="200"/>
      <c r="T420" s="172"/>
      <c r="U420" s="275">
        <v>1</v>
      </c>
      <c r="V420" s="200"/>
      <c r="W420" s="59"/>
      <c r="X420" s="59"/>
      <c r="Y420" s="59"/>
      <c r="Z420" s="59"/>
      <c r="AA420" s="59"/>
      <c r="AB420" s="59"/>
      <c r="AC420" s="59"/>
      <c r="AD420" s="59"/>
      <c r="AE420" s="59"/>
      <c r="AF420" s="59"/>
      <c r="AG420" s="59"/>
      <c r="AH420" s="59"/>
      <c r="AI420" s="59"/>
      <c r="AJ420" s="59"/>
      <c r="AK420" s="59"/>
      <c r="AL420" s="59"/>
    </row>
    <row r="421" spans="1:38" s="70" customFormat="1" ht="39.950000000000003" customHeight="1" x14ac:dyDescent="0.2">
      <c r="A421" s="185" t="str">
        <f>'Orçamento Sintético'!A420</f>
        <v>32.2.12</v>
      </c>
      <c r="B421" s="179">
        <f>'Orçamento Sintético'!B420</f>
        <v>86883</v>
      </c>
      <c r="C421" s="180" t="str">
        <f>'Orçamento Sintético'!C420</f>
        <v>SIFÃO DO TIPO FLEXÍVEL EM PVC 1" X 1.1/2" - FORNECIMENTO E INSTALAÇÃO</v>
      </c>
      <c r="D421" s="187">
        <f>'Orçamento Sintético'!G420</f>
        <v>8.43</v>
      </c>
      <c r="E421" s="172"/>
      <c r="F421" s="124"/>
      <c r="G421" s="200"/>
      <c r="H421" s="172"/>
      <c r="I421" s="124"/>
      <c r="J421" s="200"/>
      <c r="K421" s="172"/>
      <c r="L421" s="124"/>
      <c r="M421" s="200"/>
      <c r="N421" s="172"/>
      <c r="O421" s="124"/>
      <c r="P421" s="200"/>
      <c r="Q421" s="172"/>
      <c r="R421" s="124"/>
      <c r="S421" s="200"/>
      <c r="T421" s="172"/>
      <c r="U421" s="275">
        <v>1</v>
      </c>
      <c r="V421" s="200"/>
      <c r="W421" s="59"/>
      <c r="X421" s="59"/>
      <c r="Y421" s="59"/>
      <c r="Z421" s="59"/>
      <c r="AA421" s="59"/>
      <c r="AB421" s="59"/>
      <c r="AC421" s="59"/>
      <c r="AD421" s="59"/>
      <c r="AE421" s="59"/>
      <c r="AF421" s="59"/>
      <c r="AG421" s="59"/>
      <c r="AH421" s="59"/>
      <c r="AI421" s="59"/>
      <c r="AJ421" s="59"/>
      <c r="AK421" s="59"/>
      <c r="AL421" s="59"/>
    </row>
    <row r="422" spans="1:38" s="70" customFormat="1" ht="39.950000000000003" customHeight="1" thickBot="1" x14ac:dyDescent="0.25">
      <c r="A422" s="185" t="str">
        <f>'Orçamento Sintético'!A421</f>
        <v>32.2.13</v>
      </c>
      <c r="B422" s="179">
        <f>'Orçamento Sintético'!B421</f>
        <v>86877</v>
      </c>
      <c r="C422" s="180" t="str">
        <f>'Orçamento Sintético'!C421</f>
        <v>VÁLVULA EM METAL CROMADO 1.1/2" X 1.1/2" PARA TANQUE OU LAVATÓRIO, COM OU SEM LADRÃO - FORNECIMENTO E INSTALAÇÃO</v>
      </c>
      <c r="D422" s="187">
        <f>'Orçamento Sintético'!G421</f>
        <v>19.77</v>
      </c>
      <c r="E422" s="172"/>
      <c r="F422" s="124"/>
      <c r="G422" s="200"/>
      <c r="H422" s="172"/>
      <c r="I422" s="124"/>
      <c r="J422" s="200"/>
      <c r="K422" s="172"/>
      <c r="L422" s="124"/>
      <c r="M422" s="200"/>
      <c r="N422" s="172"/>
      <c r="O422" s="124"/>
      <c r="P422" s="200"/>
      <c r="Q422" s="172"/>
      <c r="R422" s="124"/>
      <c r="S422" s="200"/>
      <c r="T422" s="172"/>
      <c r="U422" s="275">
        <v>1</v>
      </c>
      <c r="V422" s="200"/>
      <c r="W422" s="59"/>
      <c r="X422" s="59"/>
      <c r="Y422" s="59"/>
      <c r="Z422" s="59"/>
      <c r="AA422" s="59"/>
      <c r="AB422" s="59"/>
      <c r="AC422" s="59"/>
      <c r="AD422" s="59"/>
      <c r="AE422" s="59"/>
      <c r="AF422" s="59"/>
      <c r="AG422" s="59"/>
      <c r="AH422" s="59"/>
      <c r="AI422" s="59"/>
      <c r="AJ422" s="59"/>
      <c r="AK422" s="59"/>
      <c r="AL422" s="59"/>
    </row>
    <row r="423" spans="1:38" s="8" customFormat="1" ht="30" customHeight="1" thickBot="1" x14ac:dyDescent="0.25">
      <c r="A423" s="188" t="str">
        <f>'Orçamento Sintético'!A422</f>
        <v>32.3</v>
      </c>
      <c r="B423" s="181"/>
      <c r="C423" s="182" t="str">
        <f>'Orçamento Sintético'!C422</f>
        <v>COPA</v>
      </c>
      <c r="D423" s="189">
        <f>SUM(D424:D427)</f>
        <v>435.32</v>
      </c>
      <c r="E423" s="333">
        <f>SUM(E424:G424)*$D$424+SUM(E425:G425)*$D$425+SUM(E426:G426)*$D$426+SUM(E427:G427)*$D$427</f>
        <v>0</v>
      </c>
      <c r="F423" s="334"/>
      <c r="G423" s="123">
        <f>E423/$D$423</f>
        <v>0</v>
      </c>
      <c r="H423" s="333">
        <f t="shared" ref="H423" si="441">SUM(H424:J424)*$D$424+SUM(H425:J425)*$D$425+SUM(H426:J426)*$D$426+SUM(H427:J427)*$D$427</f>
        <v>0</v>
      </c>
      <c r="I423" s="334"/>
      <c r="J423" s="123">
        <f t="shared" ref="J423" si="442">H423/$D$423</f>
        <v>0</v>
      </c>
      <c r="K423" s="333">
        <f t="shared" ref="K423" si="443">SUM(K424:M424)*$D$424+SUM(K425:M425)*$D$425+SUM(K426:M426)*$D$426+SUM(K427:M427)*$D$427</f>
        <v>0</v>
      </c>
      <c r="L423" s="334"/>
      <c r="M423" s="123">
        <f t="shared" ref="M423" si="444">K423/$D$423</f>
        <v>0</v>
      </c>
      <c r="N423" s="333">
        <f t="shared" ref="N423" si="445">SUM(N424:P424)*$D$424+SUM(N425:P425)*$D$425+SUM(N426:P426)*$D$426+SUM(N427:P427)*$D$427</f>
        <v>0</v>
      </c>
      <c r="O423" s="334"/>
      <c r="P423" s="123">
        <f t="shared" ref="P423" si="446">N423/$D$423</f>
        <v>0</v>
      </c>
      <c r="Q423" s="333">
        <f t="shared" ref="Q423" si="447">SUM(Q424:S424)*$D$424+SUM(Q425:S425)*$D$425+SUM(Q426:S426)*$D$426+SUM(Q427:S427)*$D$427</f>
        <v>0</v>
      </c>
      <c r="R423" s="334"/>
      <c r="S423" s="123">
        <f t="shared" ref="S423" si="448">Q423/$D$423</f>
        <v>0</v>
      </c>
      <c r="T423" s="340">
        <f t="shared" ref="T423" si="449">SUM(T424:V424)*$D$424+SUM(T425:V425)*$D$425+SUM(T426:V426)*$D$426+SUM(T427:V427)*$D$427</f>
        <v>435.32</v>
      </c>
      <c r="U423" s="339"/>
      <c r="V423" s="287">
        <f t="shared" ref="V423" si="450">T423/$D$423</f>
        <v>1</v>
      </c>
      <c r="W423" s="59"/>
      <c r="X423" s="59"/>
      <c r="Y423" s="59"/>
      <c r="Z423" s="59"/>
      <c r="AA423" s="59"/>
      <c r="AB423" s="59"/>
      <c r="AC423" s="59"/>
      <c r="AD423" s="59"/>
      <c r="AE423" s="59"/>
      <c r="AF423" s="59"/>
      <c r="AG423" s="59"/>
      <c r="AH423" s="59"/>
      <c r="AI423" s="59"/>
      <c r="AJ423" s="59"/>
      <c r="AK423" s="59"/>
      <c r="AL423" s="59"/>
    </row>
    <row r="424" spans="1:38" s="6" customFormat="1" ht="39.950000000000003" customHeight="1" x14ac:dyDescent="0.2">
      <c r="A424" s="185" t="str">
        <f>'Orçamento Sintético'!A423</f>
        <v>32.3.1</v>
      </c>
      <c r="B424" s="179" t="str">
        <f>'Orçamento Sintético'!B423</f>
        <v>TRE - 0303</v>
      </c>
      <c r="C424" s="180" t="str">
        <f>'Orçamento Sintético'!C423</f>
        <v>TORNEIRA PARA PIA DE COZINHA, DE MESA, BICA ELEVADA, METAL CROMADO - FORNECIMENTO E INSTALAÇÃO (MODELO 1167.C.LINK DA DECA OU SIMILAR)</v>
      </c>
      <c r="D424" s="187">
        <f>'Orçamento Sintético'!G423</f>
        <v>323.77999999999997</v>
      </c>
      <c r="E424" s="172"/>
      <c r="F424" s="124"/>
      <c r="G424" s="200"/>
      <c r="H424" s="172"/>
      <c r="I424" s="124"/>
      <c r="J424" s="200"/>
      <c r="K424" s="172"/>
      <c r="L424" s="124"/>
      <c r="M424" s="200"/>
      <c r="N424" s="172"/>
      <c r="O424" s="124"/>
      <c r="P424" s="200"/>
      <c r="Q424" s="172"/>
      <c r="R424" s="124"/>
      <c r="S424" s="200"/>
      <c r="T424" s="172"/>
      <c r="U424" s="275">
        <v>1</v>
      </c>
      <c r="V424" s="200"/>
      <c r="W424" s="59"/>
      <c r="X424" s="59"/>
      <c r="Y424" s="59"/>
      <c r="Z424" s="59"/>
      <c r="AA424" s="59"/>
      <c r="AB424" s="59"/>
      <c r="AC424" s="59"/>
      <c r="AD424" s="59"/>
      <c r="AE424" s="59"/>
      <c r="AF424" s="59"/>
      <c r="AG424" s="59"/>
      <c r="AH424" s="59"/>
      <c r="AI424" s="59"/>
      <c r="AJ424" s="59"/>
      <c r="AK424" s="59"/>
      <c r="AL424" s="59"/>
    </row>
    <row r="425" spans="1:38" s="6" customFormat="1" ht="39.950000000000003" customHeight="1" x14ac:dyDescent="0.2">
      <c r="A425" s="185" t="str">
        <f>'Orçamento Sintético'!A424</f>
        <v>32.3.2</v>
      </c>
      <c r="B425" s="179" t="str">
        <f>'Orçamento Sintético'!B424</f>
        <v>TRE - 0218</v>
      </c>
      <c r="C425" s="180" t="str">
        <f>'Orçamento Sintético'!C424</f>
        <v>TORNEIRA EM METAL CROMADO ¾” COM BICO, DE PAREDE – FORNECIMENTO E INSTALAÇÃO</v>
      </c>
      <c r="D425" s="187">
        <f>'Orçamento Sintético'!G424</f>
        <v>44.93</v>
      </c>
      <c r="E425" s="172"/>
      <c r="F425" s="124"/>
      <c r="G425" s="200"/>
      <c r="H425" s="172"/>
      <c r="I425" s="124"/>
      <c r="J425" s="200"/>
      <c r="K425" s="172"/>
      <c r="L425" s="124"/>
      <c r="M425" s="200"/>
      <c r="N425" s="172"/>
      <c r="O425" s="124"/>
      <c r="P425" s="200"/>
      <c r="Q425" s="172"/>
      <c r="R425" s="124"/>
      <c r="S425" s="200"/>
      <c r="T425" s="172"/>
      <c r="U425" s="275">
        <v>1</v>
      </c>
      <c r="V425" s="200"/>
      <c r="W425" s="59"/>
      <c r="X425" s="59"/>
      <c r="Y425" s="59"/>
      <c r="Z425" s="59"/>
      <c r="AA425" s="59"/>
      <c r="AB425" s="59"/>
      <c r="AC425" s="59"/>
      <c r="AD425" s="59"/>
      <c r="AE425" s="59"/>
      <c r="AF425" s="59"/>
      <c r="AG425" s="59"/>
      <c r="AH425" s="59"/>
      <c r="AI425" s="59"/>
      <c r="AJ425" s="59"/>
      <c r="AK425" s="59"/>
      <c r="AL425" s="59"/>
    </row>
    <row r="426" spans="1:38" s="6" customFormat="1" ht="39.950000000000003" customHeight="1" x14ac:dyDescent="0.2">
      <c r="A426" s="185" t="str">
        <f>'Orçamento Sintético'!A425</f>
        <v>32.3.3</v>
      </c>
      <c r="B426" s="179" t="str">
        <f>'Orçamento Sintético'!B425</f>
        <v>TRE - 0074</v>
      </c>
      <c r="C426" s="180" t="str">
        <f>'Orçamento Sintético'!C425</f>
        <v>CABIDE EM METAL CROMADO - FORNECIMENTO E INSTALAÇÃO</v>
      </c>
      <c r="D426" s="187">
        <f>'Orçamento Sintético'!G425</f>
        <v>23.74</v>
      </c>
      <c r="E426" s="172"/>
      <c r="F426" s="124"/>
      <c r="G426" s="200"/>
      <c r="H426" s="172"/>
      <c r="I426" s="124"/>
      <c r="J426" s="200"/>
      <c r="K426" s="172"/>
      <c r="L426" s="124"/>
      <c r="M426" s="200"/>
      <c r="N426" s="172"/>
      <c r="O426" s="124"/>
      <c r="P426" s="200"/>
      <c r="Q426" s="172"/>
      <c r="R426" s="124"/>
      <c r="S426" s="200"/>
      <c r="T426" s="172"/>
      <c r="U426" s="275">
        <v>1</v>
      </c>
      <c r="V426" s="200"/>
      <c r="W426" s="59"/>
      <c r="X426" s="59"/>
      <c r="Y426" s="59"/>
      <c r="Z426" s="59"/>
      <c r="AA426" s="59"/>
      <c r="AB426" s="59"/>
      <c r="AC426" s="59"/>
      <c r="AD426" s="59"/>
      <c r="AE426" s="59"/>
      <c r="AF426" s="59"/>
      <c r="AG426" s="59"/>
      <c r="AH426" s="59"/>
      <c r="AI426" s="59"/>
      <c r="AJ426" s="59"/>
      <c r="AK426" s="59"/>
      <c r="AL426" s="59"/>
    </row>
    <row r="427" spans="1:38" s="6" customFormat="1" ht="39.950000000000003" customHeight="1" thickBot="1" x14ac:dyDescent="0.25">
      <c r="A427" s="185" t="str">
        <f>'Orçamento Sintético'!A426</f>
        <v>32.3.4</v>
      </c>
      <c r="B427" s="179">
        <f>'Orçamento Sintético'!B426</f>
        <v>86887</v>
      </c>
      <c r="C427" s="180" t="str">
        <f>'Orçamento Sintético'!C426</f>
        <v xml:space="preserve">ENGATE FLEXÍVEL EM INOX, 1/2" x 40CM - FORNECIMENTO E INSTALAÇÃO. </v>
      </c>
      <c r="D427" s="187">
        <f>'Orçamento Sintético'!G426</f>
        <v>42.87</v>
      </c>
      <c r="E427" s="172"/>
      <c r="F427" s="124"/>
      <c r="G427" s="200"/>
      <c r="H427" s="172"/>
      <c r="I427" s="124"/>
      <c r="J427" s="200"/>
      <c r="K427" s="172"/>
      <c r="L427" s="124"/>
      <c r="M427" s="200"/>
      <c r="N427" s="172"/>
      <c r="O427" s="124"/>
      <c r="P427" s="200"/>
      <c r="Q427" s="172"/>
      <c r="R427" s="124"/>
      <c r="S427" s="200"/>
      <c r="T427" s="172"/>
      <c r="U427" s="275">
        <v>1</v>
      </c>
      <c r="V427" s="200"/>
      <c r="W427" s="59"/>
      <c r="X427" s="59"/>
      <c r="Y427" s="59"/>
      <c r="Z427" s="59"/>
      <c r="AA427" s="59"/>
      <c r="AB427" s="59"/>
      <c r="AC427" s="59"/>
      <c r="AD427" s="59"/>
      <c r="AE427" s="59"/>
      <c r="AF427" s="59"/>
      <c r="AG427" s="59"/>
      <c r="AH427" s="59"/>
      <c r="AI427" s="59"/>
      <c r="AJ427" s="59"/>
      <c r="AK427" s="59"/>
      <c r="AL427" s="59"/>
    </row>
    <row r="428" spans="1:38" s="8" customFormat="1" ht="30" customHeight="1" thickBot="1" x14ac:dyDescent="0.25">
      <c r="A428" s="188" t="str">
        <f>'Orçamento Sintético'!A427</f>
        <v>32.4</v>
      </c>
      <c r="B428" s="181"/>
      <c r="C428" s="182" t="str">
        <f>'Orçamento Sintético'!C427</f>
        <v>ÁREA DE SERVIÇO</v>
      </c>
      <c r="D428" s="189">
        <f>SUM(D429:D430)</f>
        <v>87.8</v>
      </c>
      <c r="E428" s="333">
        <f>SUM(E429:G429)*$D$429+SUM(E430:G430)*$D$430</f>
        <v>0</v>
      </c>
      <c r="F428" s="334"/>
      <c r="G428" s="123">
        <f>E428/$D$428</f>
        <v>0</v>
      </c>
      <c r="H428" s="333">
        <f t="shared" ref="H428" si="451">SUM(H429:J429)*$D$429+SUM(H430:J430)*$D$430</f>
        <v>0</v>
      </c>
      <c r="I428" s="334"/>
      <c r="J428" s="123">
        <f t="shared" ref="J428" si="452">H428/$D$409</f>
        <v>0</v>
      </c>
      <c r="K428" s="333">
        <f t="shared" ref="K428" si="453">SUM(K429:M429)*$D$429+SUM(K430:M430)*$D$430</f>
        <v>0</v>
      </c>
      <c r="L428" s="334"/>
      <c r="M428" s="123">
        <f t="shared" ref="M428" si="454">K428/$D$409</f>
        <v>0</v>
      </c>
      <c r="N428" s="333">
        <f t="shared" ref="N428" si="455">SUM(N429:P429)*$D$429+SUM(N430:P430)*$D$430</f>
        <v>0</v>
      </c>
      <c r="O428" s="334"/>
      <c r="P428" s="123">
        <f t="shared" ref="P428" si="456">N428/$D$409</f>
        <v>0</v>
      </c>
      <c r="Q428" s="333">
        <f t="shared" ref="Q428" si="457">SUM(Q429:S429)*$D$429+SUM(Q430:S430)*$D$430</f>
        <v>0</v>
      </c>
      <c r="R428" s="334"/>
      <c r="S428" s="123">
        <f t="shared" ref="S428" si="458">Q428/$D$409</f>
        <v>0</v>
      </c>
      <c r="T428" s="340">
        <f>SUM(T429:V429)*$D$429+SUM(T430:V430)*$D$430</f>
        <v>87.8</v>
      </c>
      <c r="U428" s="339"/>
      <c r="V428" s="287">
        <f>T428/$D$428</f>
        <v>1</v>
      </c>
      <c r="W428" s="59"/>
      <c r="X428" s="59"/>
      <c r="Y428" s="59"/>
      <c r="Z428" s="59"/>
      <c r="AA428" s="59"/>
      <c r="AB428" s="59"/>
      <c r="AC428" s="59"/>
      <c r="AD428" s="59"/>
      <c r="AE428" s="59"/>
      <c r="AF428" s="59"/>
      <c r="AG428" s="59"/>
      <c r="AH428" s="59"/>
      <c r="AI428" s="59"/>
      <c r="AJ428" s="59"/>
      <c r="AK428" s="59"/>
      <c r="AL428" s="59"/>
    </row>
    <row r="429" spans="1:38" s="70" customFormat="1" ht="39.950000000000003" customHeight="1" x14ac:dyDescent="0.2">
      <c r="A429" s="185" t="str">
        <f>'Orçamento Sintético'!A428</f>
        <v>32.4.1</v>
      </c>
      <c r="B429" s="179" t="str">
        <f>'Orçamento Sintético'!B428</f>
        <v>TRE - 0218</v>
      </c>
      <c r="C429" s="180" t="str">
        <f>'Orçamento Sintético'!C428</f>
        <v>TORNEIRA PARA TANQUE, DE PAREDE, COM BICO, METAL CROMADO – FORNECIMENTO E INSTALAÇÃO</v>
      </c>
      <c r="D429" s="187">
        <f>'Orçamento Sintético'!G428</f>
        <v>44.93</v>
      </c>
      <c r="E429" s="172"/>
      <c r="F429" s="124"/>
      <c r="G429" s="200"/>
      <c r="H429" s="172"/>
      <c r="I429" s="124"/>
      <c r="J429" s="200"/>
      <c r="K429" s="172"/>
      <c r="L429" s="124"/>
      <c r="M429" s="200"/>
      <c r="N429" s="172"/>
      <c r="O429" s="124"/>
      <c r="P429" s="200"/>
      <c r="Q429" s="172"/>
      <c r="R429" s="124"/>
      <c r="S429" s="200"/>
      <c r="T429" s="172"/>
      <c r="U429" s="275">
        <v>1</v>
      </c>
      <c r="V429" s="200"/>
      <c r="W429" s="59"/>
      <c r="X429" s="59"/>
      <c r="Y429" s="59"/>
      <c r="Z429" s="59"/>
      <c r="AA429" s="59"/>
      <c r="AB429" s="59"/>
      <c r="AC429" s="59"/>
      <c r="AD429" s="59"/>
      <c r="AE429" s="59"/>
      <c r="AF429" s="59"/>
      <c r="AG429" s="59"/>
      <c r="AH429" s="59"/>
      <c r="AI429" s="59"/>
      <c r="AJ429" s="59"/>
      <c r="AK429" s="59"/>
      <c r="AL429" s="59"/>
    </row>
    <row r="430" spans="1:38" s="70" customFormat="1" ht="39.950000000000003" customHeight="1" thickBot="1" x14ac:dyDescent="0.25">
      <c r="A430" s="185" t="str">
        <f>'Orçamento Sintético'!A429</f>
        <v>32.4.2</v>
      </c>
      <c r="B430" s="179">
        <f>'Orçamento Sintético'!B429</f>
        <v>86887</v>
      </c>
      <c r="C430" s="180" t="str">
        <f>'Orçamento Sintético'!C429</f>
        <v xml:space="preserve">ENGATE FLEXÍVEL EM INOX, 1/2" x 40CM - FORNECIMENTO E INSTALAÇÃO. </v>
      </c>
      <c r="D430" s="187">
        <f>'Orçamento Sintético'!G429</f>
        <v>42.87</v>
      </c>
      <c r="E430" s="172"/>
      <c r="F430" s="124"/>
      <c r="G430" s="200"/>
      <c r="H430" s="172"/>
      <c r="I430" s="124"/>
      <c r="J430" s="200"/>
      <c r="K430" s="172"/>
      <c r="L430" s="124"/>
      <c r="M430" s="200"/>
      <c r="N430" s="172"/>
      <c r="O430" s="124"/>
      <c r="P430" s="200"/>
      <c r="Q430" s="172"/>
      <c r="R430" s="124"/>
      <c r="S430" s="200"/>
      <c r="T430" s="172"/>
      <c r="U430" s="275">
        <v>1</v>
      </c>
      <c r="V430" s="200"/>
      <c r="W430" s="59"/>
      <c r="X430" s="59"/>
      <c r="Y430" s="59"/>
      <c r="Z430" s="59"/>
      <c r="AA430" s="59"/>
      <c r="AB430" s="59"/>
      <c r="AC430" s="59"/>
      <c r="AD430" s="59"/>
      <c r="AE430" s="59"/>
      <c r="AF430" s="59"/>
      <c r="AG430" s="59"/>
      <c r="AH430" s="59"/>
      <c r="AI430" s="59"/>
      <c r="AJ430" s="59"/>
      <c r="AK430" s="59"/>
      <c r="AL430" s="59"/>
    </row>
    <row r="431" spans="1:38" s="8" customFormat="1" ht="30" customHeight="1" thickBot="1" x14ac:dyDescent="0.25">
      <c r="A431" s="188" t="str">
        <f>'Orçamento Sintético'!A430</f>
        <v>32.5</v>
      </c>
      <c r="B431" s="181"/>
      <c r="C431" s="182" t="str">
        <f>'Orçamento Sintético'!C430</f>
        <v>ÁREA EXTERNA</v>
      </c>
      <c r="D431" s="189">
        <f>D432</f>
        <v>90.18</v>
      </c>
      <c r="E431" s="333">
        <f>SUM(E432:G432)*$D$432</f>
        <v>0</v>
      </c>
      <c r="F431" s="334"/>
      <c r="G431" s="123">
        <f>E431/$D$431</f>
        <v>0</v>
      </c>
      <c r="H431" s="333">
        <f t="shared" ref="H431" si="459">SUM(H432:J432)*$D$432</f>
        <v>0</v>
      </c>
      <c r="I431" s="334"/>
      <c r="J431" s="123">
        <f t="shared" ref="J431" si="460">H431/$D$431</f>
        <v>0</v>
      </c>
      <c r="K431" s="333">
        <f t="shared" ref="K431" si="461">SUM(K432:M432)*$D$432</f>
        <v>0</v>
      </c>
      <c r="L431" s="334"/>
      <c r="M431" s="123">
        <f t="shared" ref="M431" si="462">K431/$D$431</f>
        <v>0</v>
      </c>
      <c r="N431" s="333">
        <f t="shared" ref="N431" si="463">SUM(N432:P432)*$D$432</f>
        <v>0</v>
      </c>
      <c r="O431" s="334"/>
      <c r="P431" s="123">
        <f t="shared" ref="P431" si="464">N431/$D$431</f>
        <v>0</v>
      </c>
      <c r="Q431" s="333">
        <f t="shared" ref="Q431" si="465">SUM(Q432:S432)*$D$432</f>
        <v>0</v>
      </c>
      <c r="R431" s="334"/>
      <c r="S431" s="123">
        <f t="shared" ref="S431" si="466">Q431/$D$431</f>
        <v>0</v>
      </c>
      <c r="T431" s="340">
        <f t="shared" ref="T431" si="467">SUM(T432:V432)*$D$432</f>
        <v>90.18</v>
      </c>
      <c r="U431" s="339"/>
      <c r="V431" s="287">
        <f t="shared" ref="V431" si="468">T431/$D$431</f>
        <v>1</v>
      </c>
      <c r="W431" s="59"/>
      <c r="X431" s="59"/>
      <c r="Y431" s="59"/>
      <c r="Z431" s="59"/>
      <c r="AA431" s="59"/>
      <c r="AB431" s="59"/>
      <c r="AC431" s="59"/>
      <c r="AD431" s="59"/>
      <c r="AE431" s="59"/>
      <c r="AF431" s="59"/>
      <c r="AG431" s="59"/>
      <c r="AH431" s="59"/>
      <c r="AI431" s="59"/>
      <c r="AJ431" s="59"/>
      <c r="AK431" s="59"/>
      <c r="AL431" s="59"/>
    </row>
    <row r="432" spans="1:38" s="70" customFormat="1" ht="39.950000000000003" customHeight="1" thickBot="1" x14ac:dyDescent="0.25">
      <c r="A432" s="185" t="str">
        <f>'Orçamento Sintético'!A431</f>
        <v>32.5.1</v>
      </c>
      <c r="B432" s="179">
        <f>'Orçamento Sintético'!B431</f>
        <v>86916</v>
      </c>
      <c r="C432" s="180" t="str">
        <f>'Orçamento Sintético'!C431</f>
        <v>TORNEIRA PLÁSTICA 3/4" - FORNECIMENTO E INSTALAÇÃO</v>
      </c>
      <c r="D432" s="187">
        <f>'Orçamento Sintético'!G431</f>
        <v>90.18</v>
      </c>
      <c r="E432" s="172"/>
      <c r="F432" s="124"/>
      <c r="G432" s="200"/>
      <c r="H432" s="172"/>
      <c r="I432" s="124"/>
      <c r="J432" s="200"/>
      <c r="K432" s="172"/>
      <c r="L432" s="124"/>
      <c r="M432" s="200"/>
      <c r="N432" s="172"/>
      <c r="O432" s="124"/>
      <c r="P432" s="200"/>
      <c r="Q432" s="172"/>
      <c r="R432" s="124"/>
      <c r="S432" s="200"/>
      <c r="T432" s="172"/>
      <c r="U432" s="275">
        <v>1</v>
      </c>
      <c r="V432" s="200"/>
      <c r="W432" s="59"/>
      <c r="X432" s="59"/>
      <c r="Y432" s="59"/>
      <c r="Z432" s="59"/>
      <c r="AA432" s="59"/>
      <c r="AB432" s="59"/>
      <c r="AC432" s="59"/>
      <c r="AD432" s="59"/>
      <c r="AE432" s="59"/>
      <c r="AF432" s="59"/>
      <c r="AG432" s="59"/>
      <c r="AH432" s="59"/>
      <c r="AI432" s="59"/>
      <c r="AJ432" s="59"/>
      <c r="AK432" s="59"/>
      <c r="AL432" s="59"/>
    </row>
    <row r="433" spans="1:38" s="8" customFormat="1" ht="30" customHeight="1" thickBot="1" x14ac:dyDescent="0.25">
      <c r="A433" s="183">
        <f>'Orçamento Sintético'!A432</f>
        <v>33</v>
      </c>
      <c r="B433" s="177"/>
      <c r="C433" s="178" t="str">
        <f>'Orçamento Sintético'!C432</f>
        <v>PINTURA SOBRE ARGAMASSAS E CONCRETOS</v>
      </c>
      <c r="D433" s="184">
        <f>D434+D439+D443+D447+D450</f>
        <v>24083.750000000004</v>
      </c>
      <c r="E433" s="333">
        <f>E434+E439+E443+E447+E450</f>
        <v>0</v>
      </c>
      <c r="F433" s="334"/>
      <c r="G433" s="123">
        <f>E433/$D$433</f>
        <v>0</v>
      </c>
      <c r="H433" s="333">
        <f t="shared" ref="H433" si="469">H434+H439+H443+H447+H450</f>
        <v>0</v>
      </c>
      <c r="I433" s="334"/>
      <c r="J433" s="123">
        <f t="shared" ref="J433" si="470">H433/$D$433</f>
        <v>0</v>
      </c>
      <c r="K433" s="333">
        <f t="shared" ref="K433" si="471">K434+K439+K443+K447+K450</f>
        <v>0</v>
      </c>
      <c r="L433" s="334"/>
      <c r="M433" s="123">
        <f t="shared" ref="M433" si="472">K433/$D$433</f>
        <v>0</v>
      </c>
      <c r="N433" s="333">
        <f t="shared" ref="N433" si="473">N434+N439+N443+N447+N450</f>
        <v>0</v>
      </c>
      <c r="O433" s="334"/>
      <c r="P433" s="123">
        <f t="shared" ref="P433" si="474">N433/$D$433</f>
        <v>0</v>
      </c>
      <c r="Q433" s="335">
        <f t="shared" ref="Q433" si="475">Q434+Q439+Q443+Q447+Q450</f>
        <v>7742.1100000000006</v>
      </c>
      <c r="R433" s="336"/>
      <c r="S433" s="262">
        <f t="shared" ref="S433" si="476">Q433/$D$433</f>
        <v>0.32146613380391342</v>
      </c>
      <c r="T433" s="335">
        <f t="shared" ref="T433" si="477">T434+T439+T443+T447+T450</f>
        <v>16341.640000000001</v>
      </c>
      <c r="U433" s="336"/>
      <c r="V433" s="262">
        <f>T433/$D$433</f>
        <v>0.67853386619608658</v>
      </c>
      <c r="W433" s="59"/>
      <c r="X433" s="154">
        <f>E433+H433+K433+N433+T433+Q433</f>
        <v>24083.75</v>
      </c>
      <c r="Y433" s="59"/>
      <c r="Z433" s="59"/>
      <c r="AA433" s="59"/>
      <c r="AB433" s="59"/>
      <c r="AC433" s="59"/>
      <c r="AD433" s="59"/>
      <c r="AE433" s="59"/>
      <c r="AF433" s="59"/>
      <c r="AG433" s="59"/>
      <c r="AH433" s="59"/>
      <c r="AI433" s="59"/>
      <c r="AJ433" s="59"/>
      <c r="AK433" s="59"/>
      <c r="AL433" s="59"/>
    </row>
    <row r="434" spans="1:38" s="8" customFormat="1" ht="30" customHeight="1" thickBot="1" x14ac:dyDescent="0.25">
      <c r="A434" s="188" t="str">
        <f>'Orçamento Sintético'!A433</f>
        <v>33.1</v>
      </c>
      <c r="B434" s="181"/>
      <c r="C434" s="182" t="str">
        <f>'Orçamento Sintético'!C433</f>
        <v>PINTURA DE PAREDES INTERNAS DE SALAS E BANHEIROS - TÉRREO</v>
      </c>
      <c r="D434" s="189">
        <f>SUM(D435:D438)</f>
        <v>9383.1200000000008</v>
      </c>
      <c r="E434" s="333">
        <f>SUM(E435:G435)*$D$435+SUM(E436:G436)*$D$436+SUM(E437:G437)*$D$437+SUM(E438:G438)*$D$438</f>
        <v>0</v>
      </c>
      <c r="F434" s="334"/>
      <c r="G434" s="123">
        <f>E434/$D$434</f>
        <v>0</v>
      </c>
      <c r="H434" s="333">
        <f t="shared" ref="H434" si="478">SUM(H435:J435)*$D$435+SUM(H436:J436)*$D$436+SUM(H437:J437)*$D$437+SUM(H438:J438)*$D$438</f>
        <v>0</v>
      </c>
      <c r="I434" s="334"/>
      <c r="J434" s="123">
        <f t="shared" ref="J434" si="479">H434/$D$434</f>
        <v>0</v>
      </c>
      <c r="K434" s="333">
        <f t="shared" ref="K434" si="480">SUM(K435:M435)*$D$435+SUM(K436:M436)*$D$436+SUM(K437:M437)*$D$437+SUM(K438:M438)*$D$438</f>
        <v>0</v>
      </c>
      <c r="L434" s="334"/>
      <c r="M434" s="123">
        <f t="shared" ref="M434" si="481">K434/$D$434</f>
        <v>0</v>
      </c>
      <c r="N434" s="333">
        <f t="shared" ref="N434" si="482">SUM(N435:P435)*$D$435+SUM(N436:P436)*$D$436+SUM(N437:P437)*$D$437+SUM(N438:P438)*$D$438</f>
        <v>0</v>
      </c>
      <c r="O434" s="334"/>
      <c r="P434" s="123">
        <f t="shared" ref="P434" si="483">N434/$D$434</f>
        <v>0</v>
      </c>
      <c r="Q434" s="340">
        <f t="shared" ref="Q434" si="484">SUM(Q435:S435)*$D$435+SUM(Q436:S436)*$D$436+SUM(Q437:S437)*$D$437+SUM(Q438:S438)*$D$438</f>
        <v>7131.59</v>
      </c>
      <c r="R434" s="339"/>
      <c r="S434" s="287">
        <f t="shared" ref="S434" si="485">Q434/$D$434</f>
        <v>0.76004463334157502</v>
      </c>
      <c r="T434" s="340">
        <f t="shared" ref="T434" si="486">SUM(T435:V435)*$D$435+SUM(T436:V436)*$D$436+SUM(T437:V437)*$D$437+SUM(T438:V438)*$D$438</f>
        <v>2251.5300000000002</v>
      </c>
      <c r="U434" s="339"/>
      <c r="V434" s="287">
        <f t="shared" ref="V434" si="487">T434/$D$434</f>
        <v>0.23995536665842493</v>
      </c>
      <c r="W434" s="59"/>
      <c r="X434" s="59"/>
      <c r="Y434" s="59"/>
      <c r="Z434" s="59"/>
      <c r="AA434" s="59"/>
      <c r="AB434" s="59"/>
      <c r="AC434" s="59"/>
      <c r="AD434" s="59"/>
      <c r="AE434" s="59"/>
      <c r="AF434" s="59"/>
      <c r="AG434" s="59"/>
      <c r="AH434" s="59"/>
      <c r="AI434" s="59"/>
      <c r="AJ434" s="59"/>
      <c r="AK434" s="59"/>
      <c r="AL434" s="59"/>
    </row>
    <row r="435" spans="1:38" s="70" customFormat="1" ht="39.950000000000003" customHeight="1" x14ac:dyDescent="0.2">
      <c r="A435" s="185" t="str">
        <f>'Orçamento Sintético'!A434</f>
        <v>33.1.1</v>
      </c>
      <c r="B435" s="179">
        <f>'Orçamento Sintético'!B434</f>
        <v>88483</v>
      </c>
      <c r="C435" s="180" t="str">
        <f>'Orçamento Sintético'!C434</f>
        <v xml:space="preserve">APLICAÇÃO DE FUNDO SELADOR LÁTEX PVA EM PAREDES, UMA DEMÃO </v>
      </c>
      <c r="D435" s="187">
        <f>'Orçamento Sintético'!G434</f>
        <v>816.83</v>
      </c>
      <c r="E435" s="268"/>
      <c r="F435" s="265"/>
      <c r="G435" s="266"/>
      <c r="H435" s="268"/>
      <c r="I435" s="265"/>
      <c r="J435" s="266"/>
      <c r="K435" s="268"/>
      <c r="L435" s="265"/>
      <c r="M435" s="266"/>
      <c r="N435" s="268"/>
      <c r="O435" s="265"/>
      <c r="P435" s="266"/>
      <c r="Q435" s="264">
        <v>1</v>
      </c>
      <c r="R435" s="265"/>
      <c r="S435" s="266"/>
      <c r="T435" s="268"/>
      <c r="U435" s="265"/>
      <c r="V435" s="266"/>
      <c r="W435" s="59"/>
      <c r="X435" s="59"/>
      <c r="Y435" s="59"/>
      <c r="Z435" s="59"/>
      <c r="AA435" s="59"/>
      <c r="AB435" s="59"/>
      <c r="AC435" s="59"/>
      <c r="AD435" s="59"/>
      <c r="AE435" s="59"/>
      <c r="AF435" s="59"/>
      <c r="AG435" s="59"/>
      <c r="AH435" s="59"/>
      <c r="AI435" s="59"/>
      <c r="AJ435" s="59"/>
      <c r="AK435" s="59"/>
      <c r="AL435" s="59"/>
    </row>
    <row r="436" spans="1:38" s="70" customFormat="1" ht="39.950000000000003" customHeight="1" x14ac:dyDescent="0.2">
      <c r="A436" s="185" t="str">
        <f>'Orçamento Sintético'!A435</f>
        <v>33.1.2</v>
      </c>
      <c r="B436" s="179">
        <f>'Orçamento Sintético'!B435</f>
        <v>88497</v>
      </c>
      <c r="C436" s="180" t="str">
        <f>'Orçamento Sintético'!C435</f>
        <v xml:space="preserve">APLICAÇÃO E LIXAMENTO DE MASSA LÁTEX EM PAREDES, DUAS DEMÃOS (MASSA PVA) </v>
      </c>
      <c r="D436" s="187">
        <f>'Orçamento Sintético'!G435</f>
        <v>4063.23</v>
      </c>
      <c r="E436" s="268"/>
      <c r="F436" s="265"/>
      <c r="G436" s="266"/>
      <c r="H436" s="268"/>
      <c r="I436" s="265"/>
      <c r="J436" s="266"/>
      <c r="K436" s="268"/>
      <c r="L436" s="265"/>
      <c r="M436" s="266"/>
      <c r="N436" s="268"/>
      <c r="O436" s="265"/>
      <c r="P436" s="266"/>
      <c r="Q436" s="264">
        <v>0.5</v>
      </c>
      <c r="R436" s="275">
        <v>0.5</v>
      </c>
      <c r="S436" s="266"/>
      <c r="T436" s="268"/>
      <c r="U436" s="265"/>
      <c r="V436" s="266"/>
      <c r="W436" s="59"/>
      <c r="X436" s="59"/>
      <c r="Y436" s="59"/>
      <c r="Z436" s="59"/>
      <c r="AA436" s="59"/>
      <c r="AB436" s="59"/>
      <c r="AC436" s="59"/>
      <c r="AD436" s="59"/>
      <c r="AE436" s="59"/>
      <c r="AF436" s="59"/>
      <c r="AG436" s="59"/>
      <c r="AH436" s="59"/>
      <c r="AI436" s="59"/>
      <c r="AJ436" s="59"/>
      <c r="AK436" s="59"/>
      <c r="AL436" s="59"/>
    </row>
    <row r="437" spans="1:38" s="70" customFormat="1" ht="39.950000000000003" customHeight="1" x14ac:dyDescent="0.2">
      <c r="A437" s="185" t="str">
        <f>'Orçamento Sintético'!A436</f>
        <v>33.1.3</v>
      </c>
      <c r="B437" s="179">
        <f>'Orçamento Sintético'!B436</f>
        <v>88489</v>
      </c>
      <c r="C437" s="180" t="str">
        <f>'Orçamento Sintético'!C436</f>
        <v>APLICAÇÃO MANUAL DE PINTURA COM TINTA LÁTEX ACRÍLICA SEMI-BRILHO, EM PAREDES, DUAS DEMÃOS (TINTA ACRÍLICA PREMIUN) - COR MARFIM</v>
      </c>
      <c r="D437" s="187">
        <f>'Orçamento Sintético'!G436</f>
        <v>4157.34</v>
      </c>
      <c r="E437" s="268"/>
      <c r="F437" s="265"/>
      <c r="G437" s="266"/>
      <c r="H437" s="268"/>
      <c r="I437" s="265"/>
      <c r="J437" s="266"/>
      <c r="K437" s="268"/>
      <c r="L437" s="265"/>
      <c r="M437" s="266"/>
      <c r="N437" s="268"/>
      <c r="O437" s="265"/>
      <c r="P437" s="266"/>
      <c r="Q437" s="268"/>
      <c r="R437" s="265"/>
      <c r="S437" s="274">
        <v>0.5</v>
      </c>
      <c r="T437" s="268"/>
      <c r="U437" s="265"/>
      <c r="V437" s="274">
        <v>0.5</v>
      </c>
      <c r="W437" s="59"/>
      <c r="X437" s="59"/>
      <c r="Y437" s="59"/>
      <c r="Z437" s="59"/>
      <c r="AA437" s="59"/>
      <c r="AB437" s="59"/>
      <c r="AC437" s="59"/>
      <c r="AD437" s="59"/>
      <c r="AE437" s="59"/>
      <c r="AF437" s="59"/>
      <c r="AG437" s="59"/>
      <c r="AH437" s="59"/>
      <c r="AI437" s="59"/>
      <c r="AJ437" s="59"/>
      <c r="AK437" s="59"/>
      <c r="AL437" s="59"/>
    </row>
    <row r="438" spans="1:38" s="70" customFormat="1" ht="39.950000000000003" customHeight="1" thickBot="1" x14ac:dyDescent="0.25">
      <c r="A438" s="185" t="str">
        <f>'Orçamento Sintético'!A437</f>
        <v>33.1.4</v>
      </c>
      <c r="B438" s="179">
        <f>'Orçamento Sintético'!B437</f>
        <v>88489</v>
      </c>
      <c r="C438" s="180" t="str">
        <f>'Orçamento Sintético'!C437</f>
        <v>APLICAÇÃO MANUAL DE PINTURA COM TINTA LÁTEX ACRÍLICA SEMI-BRILHO, EM PAREDES, DUAS DEMÃOS (TINTA ACRÍLICA PREMIUN) - COR MARROM</v>
      </c>
      <c r="D438" s="187">
        <f>'Orçamento Sintético'!G437</f>
        <v>345.72</v>
      </c>
      <c r="E438" s="268"/>
      <c r="F438" s="265"/>
      <c r="G438" s="266"/>
      <c r="H438" s="268"/>
      <c r="I438" s="265"/>
      <c r="J438" s="266"/>
      <c r="K438" s="268"/>
      <c r="L438" s="265"/>
      <c r="M438" s="266"/>
      <c r="N438" s="268"/>
      <c r="O438" s="265"/>
      <c r="P438" s="266"/>
      <c r="Q438" s="268"/>
      <c r="R438" s="265"/>
      <c r="S438" s="274">
        <v>0.5</v>
      </c>
      <c r="T438" s="268"/>
      <c r="U438" s="265"/>
      <c r="V438" s="274">
        <v>0.5</v>
      </c>
      <c r="W438" s="59"/>
      <c r="X438" s="59"/>
      <c r="Y438" s="59"/>
      <c r="Z438" s="59"/>
      <c r="AA438" s="59"/>
      <c r="AB438" s="59"/>
      <c r="AC438" s="59"/>
      <c r="AD438" s="59"/>
      <c r="AE438" s="59"/>
      <c r="AF438" s="59"/>
      <c r="AG438" s="59"/>
      <c r="AH438" s="59"/>
      <c r="AI438" s="59"/>
      <c r="AJ438" s="59"/>
      <c r="AK438" s="59"/>
      <c r="AL438" s="59"/>
    </row>
    <row r="439" spans="1:38" s="8" customFormat="1" ht="30" customHeight="1" thickBot="1" x14ac:dyDescent="0.25">
      <c r="A439" s="188" t="str">
        <f>'Orçamento Sintético'!A438</f>
        <v>33.2</v>
      </c>
      <c r="B439" s="181"/>
      <c r="C439" s="182" t="str">
        <f>'Orçamento Sintético'!C438</f>
        <v>PINTURA DE PAREDES DE FACHADAS - TÉRREO</v>
      </c>
      <c r="D439" s="189">
        <f>SUM(D440:D442)</f>
        <v>2770.87</v>
      </c>
      <c r="E439" s="333">
        <f>SUM(E440:G440)*$D$440+SUM(E441:G441)*$D$441+SUM(E442:G442)*$D$442</f>
        <v>0</v>
      </c>
      <c r="F439" s="334"/>
      <c r="G439" s="123">
        <f>E439/$D$439</f>
        <v>0</v>
      </c>
      <c r="H439" s="333">
        <f t="shared" ref="H439" si="488">SUM(H440:J440)*$D$440+SUM(H441:J441)*$D$441+SUM(H442:J442)*$D$442</f>
        <v>0</v>
      </c>
      <c r="I439" s="334"/>
      <c r="J439" s="123">
        <f t="shared" ref="J439" si="489">H439/$D$439</f>
        <v>0</v>
      </c>
      <c r="K439" s="333">
        <f t="shared" ref="K439" si="490">SUM(K440:M440)*$D$440+SUM(K441:M441)*$D$441+SUM(K442:M442)*$D$442</f>
        <v>0</v>
      </c>
      <c r="L439" s="334"/>
      <c r="M439" s="123">
        <f t="shared" ref="M439" si="491">K439/$D$439</f>
        <v>0</v>
      </c>
      <c r="N439" s="333">
        <f t="shared" ref="N439" si="492">SUM(N440:P440)*$D$440+SUM(N441:P441)*$D$441+SUM(N442:P442)*$D$442</f>
        <v>0</v>
      </c>
      <c r="O439" s="334"/>
      <c r="P439" s="123">
        <f t="shared" ref="P439" si="493">N439/$D$439</f>
        <v>0</v>
      </c>
      <c r="Q439" s="340">
        <f t="shared" ref="Q439" si="494">SUM(Q440:S440)*$D$440+SUM(Q441:S441)*$D$441+SUM(Q442:S442)*$D$442</f>
        <v>201.09</v>
      </c>
      <c r="R439" s="339"/>
      <c r="S439" s="287">
        <f t="shared" ref="S439" si="495">Q439/$D$439</f>
        <v>7.2572874223619299E-2</v>
      </c>
      <c r="T439" s="340">
        <f t="shared" ref="T439" si="496">SUM(T440:V440)*$D$440+SUM(T441:V441)*$D$441+SUM(T442:V442)*$D$442</f>
        <v>2569.7799999999997</v>
      </c>
      <c r="U439" s="339"/>
      <c r="V439" s="287">
        <f>T439/$D$439</f>
        <v>0.92742712577638065</v>
      </c>
      <c r="W439" s="59"/>
      <c r="X439" s="59"/>
      <c r="Y439" s="59"/>
      <c r="Z439" s="59"/>
      <c r="AA439" s="59"/>
      <c r="AB439" s="59"/>
      <c r="AC439" s="59"/>
      <c r="AD439" s="59"/>
      <c r="AE439" s="59"/>
      <c r="AF439" s="59"/>
      <c r="AG439" s="59"/>
      <c r="AH439" s="59"/>
      <c r="AI439" s="59"/>
      <c r="AJ439" s="59"/>
      <c r="AK439" s="59"/>
      <c r="AL439" s="59"/>
    </row>
    <row r="440" spans="1:38" s="70" customFormat="1" ht="39.950000000000003" customHeight="1" x14ac:dyDescent="0.2">
      <c r="A440" s="185" t="str">
        <f>'Orçamento Sintético'!A439</f>
        <v>33.2.1</v>
      </c>
      <c r="B440" s="179">
        <f>'Orçamento Sintético'!B439</f>
        <v>88485</v>
      </c>
      <c r="C440" s="180" t="str">
        <f>'Orçamento Sintético'!C439</f>
        <v xml:space="preserve">APLICAÇÃO DE FUNDO SELADOR ACRÍLICO EM PAREDES, UMA DEMÃO </v>
      </c>
      <c r="D440" s="187">
        <f>'Orçamento Sintético'!G439</f>
        <v>201.09</v>
      </c>
      <c r="E440" s="268"/>
      <c r="F440" s="265"/>
      <c r="G440" s="266"/>
      <c r="H440" s="268"/>
      <c r="I440" s="265"/>
      <c r="J440" s="266"/>
      <c r="K440" s="268"/>
      <c r="L440" s="265"/>
      <c r="M440" s="266"/>
      <c r="N440" s="268"/>
      <c r="O440" s="265"/>
      <c r="P440" s="266"/>
      <c r="Q440" s="268"/>
      <c r="R440" s="265"/>
      <c r="S440" s="274">
        <v>1</v>
      </c>
      <c r="T440" s="268"/>
      <c r="U440" s="265"/>
      <c r="V440" s="266"/>
      <c r="W440" s="59"/>
      <c r="X440" s="59"/>
      <c r="Y440" s="59"/>
      <c r="Z440" s="59"/>
      <c r="AA440" s="59"/>
      <c r="AB440" s="59"/>
      <c r="AC440" s="59"/>
      <c r="AD440" s="59"/>
      <c r="AE440" s="59"/>
      <c r="AF440" s="59"/>
      <c r="AG440" s="59"/>
      <c r="AH440" s="59"/>
      <c r="AI440" s="59"/>
      <c r="AJ440" s="59"/>
      <c r="AK440" s="59"/>
      <c r="AL440" s="59"/>
    </row>
    <row r="441" spans="1:38" s="70" customFormat="1" ht="39.950000000000003" customHeight="1" x14ac:dyDescent="0.2">
      <c r="A441" s="185" t="str">
        <f>'Orçamento Sintético'!A440</f>
        <v>33.2.2</v>
      </c>
      <c r="B441" s="179" t="str">
        <f>'Orçamento Sintético'!B440</f>
        <v>TRE - 0029</v>
      </c>
      <c r="C441" s="180" t="str">
        <f>'Orçamento Sintético'!C440</f>
        <v xml:space="preserve">APLICAÇÃO MANUAL DE MASSA ACRÍLICA EM PAREDES, COM ROLO PARA TEXTURA, DUAS DEMÃOS </v>
      </c>
      <c r="D441" s="187">
        <f>'Orçamento Sintético'!G440</f>
        <v>1243.56</v>
      </c>
      <c r="E441" s="268"/>
      <c r="F441" s="265"/>
      <c r="G441" s="266"/>
      <c r="H441" s="268"/>
      <c r="I441" s="265"/>
      <c r="J441" s="266"/>
      <c r="K441" s="268"/>
      <c r="L441" s="265"/>
      <c r="M441" s="266"/>
      <c r="N441" s="268"/>
      <c r="O441" s="265"/>
      <c r="P441" s="266"/>
      <c r="Q441" s="268"/>
      <c r="R441" s="265"/>
      <c r="S441" s="266"/>
      <c r="T441" s="268"/>
      <c r="U441" s="275">
        <v>1</v>
      </c>
      <c r="V441" s="266"/>
      <c r="W441" s="59"/>
      <c r="X441" s="59"/>
      <c r="Y441" s="59"/>
      <c r="Z441" s="59"/>
      <c r="AA441" s="59"/>
      <c r="AB441" s="59"/>
      <c r="AC441" s="59"/>
      <c r="AD441" s="59"/>
      <c r="AE441" s="59"/>
      <c r="AF441" s="59"/>
      <c r="AG441" s="59"/>
      <c r="AH441" s="59"/>
      <c r="AI441" s="59"/>
      <c r="AJ441" s="59"/>
      <c r="AK441" s="59"/>
      <c r="AL441" s="59"/>
    </row>
    <row r="442" spans="1:38" s="70" customFormat="1" ht="39.950000000000003" customHeight="1" thickBot="1" x14ac:dyDescent="0.25">
      <c r="A442" s="185" t="str">
        <f>'Orçamento Sintético'!A441</f>
        <v>33.2.3</v>
      </c>
      <c r="B442" s="179">
        <f>'Orçamento Sintético'!B441</f>
        <v>88489</v>
      </c>
      <c r="C442" s="180" t="str">
        <f>'Orçamento Sintético'!C441</f>
        <v xml:space="preserve">APLICAÇÃO MANUAL DE PINTURA COM TINTA LÁTEX ACRÍLICA SEMI-BRILHO, EM PAREDES, DUAS DEMÃOS (TINTA ACRÍLICA PREMIUN) </v>
      </c>
      <c r="D442" s="187">
        <f>'Orçamento Sintético'!G441</f>
        <v>1326.22</v>
      </c>
      <c r="E442" s="268"/>
      <c r="F442" s="265"/>
      <c r="G442" s="266"/>
      <c r="H442" s="268"/>
      <c r="I442" s="265"/>
      <c r="J442" s="266"/>
      <c r="K442" s="268"/>
      <c r="L442" s="265"/>
      <c r="M442" s="266"/>
      <c r="N442" s="268"/>
      <c r="O442" s="265"/>
      <c r="P442" s="266"/>
      <c r="Q442" s="268"/>
      <c r="R442" s="265"/>
      <c r="S442" s="266"/>
      <c r="T442" s="268"/>
      <c r="U442" s="265"/>
      <c r="V442" s="274">
        <v>1</v>
      </c>
      <c r="W442" s="59"/>
      <c r="X442" s="59"/>
      <c r="Y442" s="59"/>
      <c r="Z442" s="59"/>
      <c r="AA442" s="59"/>
      <c r="AB442" s="59"/>
      <c r="AC442" s="59"/>
      <c r="AD442" s="59"/>
      <c r="AE442" s="59"/>
      <c r="AF442" s="59"/>
      <c r="AG442" s="59"/>
      <c r="AH442" s="59"/>
      <c r="AI442" s="59"/>
      <c r="AJ442" s="59"/>
      <c r="AK442" s="59"/>
      <c r="AL442" s="59"/>
    </row>
    <row r="443" spans="1:38" s="8" customFormat="1" ht="30" customHeight="1" thickBot="1" x14ac:dyDescent="0.25">
      <c r="A443" s="188" t="str">
        <f>'Orçamento Sintético'!A442</f>
        <v>33.3</v>
      </c>
      <c r="B443" s="181"/>
      <c r="C443" s="182" t="str">
        <f>'Orçamento Sintético'!C442</f>
        <v>PINTURA DE LAJES MARQUISES - TÉRREO</v>
      </c>
      <c r="D443" s="189">
        <f>SUM(D444:D446)</f>
        <v>1043.3700000000001</v>
      </c>
      <c r="E443" s="333">
        <f>SUM(E444:G444)*$D$444+SUM(E445:G445)*$D$445+SUM(E446:G446)*$D$446</f>
        <v>0</v>
      </c>
      <c r="F443" s="334"/>
      <c r="G443" s="123">
        <f>E443/$D$409</f>
        <v>0</v>
      </c>
      <c r="H443" s="337">
        <f>SUM(H444:J444)*$D$444+SUM(H445:J445)*$D$445+SUM(H446:J446)*$D$446</f>
        <v>0</v>
      </c>
      <c r="I443" s="334"/>
      <c r="J443" s="123">
        <f>H443/$D$443</f>
        <v>0</v>
      </c>
      <c r="K443" s="337">
        <f>SUM(K444:M444)*$D$444+SUM(K445:M445)*$D$445+SUM(K446:M446)*$D$446</f>
        <v>0</v>
      </c>
      <c r="L443" s="334"/>
      <c r="M443" s="123">
        <f>K443/$D$443</f>
        <v>0</v>
      </c>
      <c r="N443" s="337">
        <f>SUM(N444:P444)*$D$444+SUM(N445:P445)*$D$445+SUM(N446:P446)*$D$446</f>
        <v>0</v>
      </c>
      <c r="O443" s="334"/>
      <c r="P443" s="123">
        <f>N443/$D$443</f>
        <v>0</v>
      </c>
      <c r="Q443" s="337">
        <f>SUM(Q444:S444)*$D$444+SUM(Q445:S445)*$D$445+SUM(Q446:S446)*$D$446</f>
        <v>0</v>
      </c>
      <c r="R443" s="334"/>
      <c r="S443" s="123">
        <f>Q443/$D$443</f>
        <v>0</v>
      </c>
      <c r="T443" s="338">
        <f>SUM(T444:V444)*$D$444+SUM(T445:V445)*$D$445+SUM(T446:V446)*$D$446</f>
        <v>1043.3700000000001</v>
      </c>
      <c r="U443" s="339"/>
      <c r="V443" s="287">
        <f>T443/$D$443</f>
        <v>1</v>
      </c>
      <c r="W443" s="59"/>
      <c r="X443" s="59"/>
      <c r="Y443" s="59"/>
      <c r="Z443" s="59"/>
      <c r="AA443" s="59"/>
      <c r="AB443" s="59"/>
      <c r="AC443" s="59"/>
      <c r="AD443" s="59"/>
      <c r="AE443" s="59"/>
      <c r="AF443" s="59"/>
      <c r="AG443" s="59"/>
      <c r="AH443" s="59"/>
      <c r="AI443" s="59"/>
      <c r="AJ443" s="59"/>
      <c r="AK443" s="59"/>
      <c r="AL443" s="59"/>
    </row>
    <row r="444" spans="1:38" s="70" customFormat="1" ht="39.950000000000003" customHeight="1" x14ac:dyDescent="0.2">
      <c r="A444" s="185" t="str">
        <f>'Orçamento Sintético'!A443</f>
        <v>33.3.1</v>
      </c>
      <c r="B444" s="179">
        <f>'Orçamento Sintético'!B443</f>
        <v>88484</v>
      </c>
      <c r="C444" s="180" t="str">
        <f>'Orçamento Sintético'!C443</f>
        <v xml:space="preserve">APLICAÇÃO DE FUNDO SELADOR ACRÍLICO EM TETO, UMA DEMÃO </v>
      </c>
      <c r="D444" s="187">
        <f>'Orçamento Sintético'!G443</f>
        <v>65.59</v>
      </c>
      <c r="E444" s="268"/>
      <c r="F444" s="265"/>
      <c r="G444" s="266"/>
      <c r="H444" s="268"/>
      <c r="I444" s="265"/>
      <c r="J444" s="266"/>
      <c r="K444" s="268"/>
      <c r="L444" s="265"/>
      <c r="M444" s="266"/>
      <c r="N444" s="268"/>
      <c r="O444" s="265"/>
      <c r="P444" s="266"/>
      <c r="Q444" s="268"/>
      <c r="R444" s="265"/>
      <c r="S444" s="266"/>
      <c r="T444" s="264">
        <v>1</v>
      </c>
      <c r="U444" s="265"/>
      <c r="V444" s="266"/>
      <c r="W444" s="59"/>
      <c r="X444" s="59"/>
      <c r="Y444" s="59"/>
      <c r="Z444" s="59"/>
      <c r="AA444" s="59"/>
      <c r="AB444" s="59"/>
      <c r="AC444" s="59"/>
      <c r="AD444" s="59"/>
      <c r="AE444" s="59"/>
      <c r="AF444" s="59"/>
      <c r="AG444" s="59"/>
      <c r="AH444" s="59"/>
      <c r="AI444" s="59"/>
      <c r="AJ444" s="59"/>
      <c r="AK444" s="59"/>
      <c r="AL444" s="59"/>
    </row>
    <row r="445" spans="1:38" s="55" customFormat="1" ht="39.950000000000003" customHeight="1" x14ac:dyDescent="0.2">
      <c r="A445" s="185" t="str">
        <f>'Orçamento Sintético'!A444</f>
        <v>33.3.2</v>
      </c>
      <c r="B445" s="179" t="str">
        <f>'Orçamento Sintético'!B444</f>
        <v>TRE - 0304</v>
      </c>
      <c r="C445" s="180" t="str">
        <f>'Orçamento Sintético'!C444</f>
        <v xml:space="preserve">APLICAÇÃO MANUAL DE MASSA ACRÍLICA EM TETOS, COM ROLO PARA TEXTURA, DUAS DEMÃOS </v>
      </c>
      <c r="D445" s="187">
        <f>'Orçamento Sintético'!G444</f>
        <v>566.99</v>
      </c>
      <c r="E445" s="268"/>
      <c r="F445" s="265"/>
      <c r="G445" s="266"/>
      <c r="H445" s="268"/>
      <c r="I445" s="265"/>
      <c r="J445" s="266"/>
      <c r="K445" s="268"/>
      <c r="L445" s="265"/>
      <c r="M445" s="266"/>
      <c r="N445" s="268"/>
      <c r="O445" s="265"/>
      <c r="P445" s="266"/>
      <c r="Q445" s="268"/>
      <c r="R445" s="265"/>
      <c r="S445" s="266"/>
      <c r="T445" s="268"/>
      <c r="U445" s="275">
        <v>1</v>
      </c>
      <c r="V445" s="266"/>
      <c r="W445" s="59"/>
      <c r="X445" s="59"/>
      <c r="Y445" s="59"/>
      <c r="Z445" s="59"/>
      <c r="AA445" s="59"/>
      <c r="AB445" s="59"/>
      <c r="AC445" s="59"/>
      <c r="AD445" s="59"/>
      <c r="AE445" s="59"/>
      <c r="AF445" s="59"/>
      <c r="AG445" s="59"/>
      <c r="AH445" s="59"/>
      <c r="AI445" s="59"/>
      <c r="AJ445" s="59"/>
      <c r="AK445" s="59"/>
      <c r="AL445" s="59"/>
    </row>
    <row r="446" spans="1:38" s="70" customFormat="1" ht="39.950000000000003" customHeight="1" thickBot="1" x14ac:dyDescent="0.25">
      <c r="A446" s="185" t="str">
        <f>'Orçamento Sintético'!A445</f>
        <v>33.3.3</v>
      </c>
      <c r="B446" s="179">
        <f>'Orçamento Sintético'!B445</f>
        <v>88488</v>
      </c>
      <c r="C446" s="180" t="str">
        <f>'Orçamento Sintético'!C445</f>
        <v xml:space="preserve">APLICAÇÃO MANUAL DE PINTURA COM TINTA LÁTEX ACRÍLICA SEMI-BRILHO EM TETO, DUAS DEMÃOS (TINTA ACRÍLICA PREMIUN) </v>
      </c>
      <c r="D446" s="187">
        <f>'Orçamento Sintético'!G445</f>
        <v>410.79</v>
      </c>
      <c r="E446" s="268"/>
      <c r="F446" s="265"/>
      <c r="G446" s="266"/>
      <c r="H446" s="268"/>
      <c r="I446" s="265"/>
      <c r="J446" s="266"/>
      <c r="K446" s="268"/>
      <c r="L446" s="265"/>
      <c r="M446" s="266"/>
      <c r="N446" s="268"/>
      <c r="O446" s="265"/>
      <c r="P446" s="266"/>
      <c r="Q446" s="268"/>
      <c r="R446" s="265"/>
      <c r="S446" s="266"/>
      <c r="T446" s="268"/>
      <c r="U446" s="275">
        <v>1</v>
      </c>
      <c r="V446" s="266"/>
      <c r="W446" s="59"/>
      <c r="X446" s="59"/>
      <c r="Y446" s="59"/>
      <c r="Z446" s="59"/>
      <c r="AA446" s="59"/>
      <c r="AB446" s="59"/>
      <c r="AC446" s="59"/>
      <c r="AD446" s="59"/>
      <c r="AE446" s="59"/>
      <c r="AF446" s="59"/>
      <c r="AG446" s="59"/>
      <c r="AH446" s="59"/>
      <c r="AI446" s="59"/>
      <c r="AJ446" s="59"/>
      <c r="AK446" s="59"/>
      <c r="AL446" s="59"/>
    </row>
    <row r="447" spans="1:38" s="8" customFormat="1" ht="30" customHeight="1" thickBot="1" x14ac:dyDescent="0.25">
      <c r="A447" s="188" t="str">
        <f>'Orçamento Sintético'!A446</f>
        <v>33.4</v>
      </c>
      <c r="B447" s="181"/>
      <c r="C447" s="182" t="str">
        <f>'Orçamento Sintético'!C446</f>
        <v>PINTURA DE PISOS DA ÁREA EXTERNA</v>
      </c>
      <c r="D447" s="189">
        <f>SUM(D448:D449)</f>
        <v>10157.130000000001</v>
      </c>
      <c r="E447" s="333">
        <f>SUM(E448:G448)*$D$448+SUM(E449:G449)*$D$449</f>
        <v>0</v>
      </c>
      <c r="F447" s="334"/>
      <c r="G447" s="123">
        <f>E447/$D$447</f>
        <v>0</v>
      </c>
      <c r="H447" s="333">
        <f t="shared" ref="H447" si="497">SUM(H448:J448)*$D$448+SUM(H449:J449)*$D$449</f>
        <v>0</v>
      </c>
      <c r="I447" s="334"/>
      <c r="J447" s="123">
        <f t="shared" ref="J447" si="498">H447/$D$447</f>
        <v>0</v>
      </c>
      <c r="K447" s="333">
        <f t="shared" ref="K447" si="499">SUM(K448:M448)*$D$448+SUM(K449:M449)*$D$449</f>
        <v>0</v>
      </c>
      <c r="L447" s="334"/>
      <c r="M447" s="123">
        <f t="shared" ref="M447" si="500">K447/$D$447</f>
        <v>0</v>
      </c>
      <c r="N447" s="333">
        <f t="shared" ref="N447" si="501">SUM(N448:P448)*$D$448+SUM(N449:P449)*$D$449</f>
        <v>0</v>
      </c>
      <c r="O447" s="334"/>
      <c r="P447" s="123">
        <f t="shared" ref="P447" si="502">N447/$D$447</f>
        <v>0</v>
      </c>
      <c r="Q447" s="333">
        <f t="shared" ref="Q447" si="503">SUM(Q448:S448)*$D$448+SUM(Q449:S449)*$D$449</f>
        <v>0</v>
      </c>
      <c r="R447" s="334"/>
      <c r="S447" s="123">
        <f t="shared" ref="S447" si="504">Q447/$D$447</f>
        <v>0</v>
      </c>
      <c r="T447" s="340">
        <f t="shared" ref="T447" si="505">SUM(T448:V448)*$D$448+SUM(T449:V449)*$D$449</f>
        <v>10157.130000000001</v>
      </c>
      <c r="U447" s="339"/>
      <c r="V447" s="287">
        <f>T447/$D$447</f>
        <v>1</v>
      </c>
      <c r="W447" s="59"/>
      <c r="X447" s="59"/>
      <c r="Y447" s="59"/>
      <c r="Z447" s="59"/>
      <c r="AA447" s="59"/>
      <c r="AB447" s="59"/>
      <c r="AC447" s="59"/>
      <c r="AD447" s="59"/>
      <c r="AE447" s="59"/>
      <c r="AF447" s="59"/>
      <c r="AG447" s="59"/>
      <c r="AH447" s="59"/>
      <c r="AI447" s="59"/>
      <c r="AJ447" s="59"/>
      <c r="AK447" s="59"/>
      <c r="AL447" s="59"/>
    </row>
    <row r="448" spans="1:38" s="70" customFormat="1" ht="39.950000000000003" customHeight="1" x14ac:dyDescent="0.2">
      <c r="A448" s="185" t="str">
        <f>'Orçamento Sintético'!A447</f>
        <v>33.4.1</v>
      </c>
      <c r="B448" s="179" t="str">
        <f>'Orçamento Sintético'!B447</f>
        <v>TRE - 0305</v>
      </c>
      <c r="C448" s="180" t="str">
        <f>'Orçamento Sintético'!C447</f>
        <v>APLICAÇÃO DE FUNDO PREPARADOR PARA PISO - UMA DEMÃO</v>
      </c>
      <c r="D448" s="187">
        <f>'Orçamento Sintético'!G447</f>
        <v>1079.77</v>
      </c>
      <c r="E448" s="268"/>
      <c r="F448" s="265"/>
      <c r="G448" s="266"/>
      <c r="H448" s="268"/>
      <c r="I448" s="265"/>
      <c r="J448" s="266"/>
      <c r="K448" s="268"/>
      <c r="L448" s="265"/>
      <c r="M448" s="266"/>
      <c r="N448" s="268"/>
      <c r="O448" s="265"/>
      <c r="P448" s="266"/>
      <c r="Q448" s="268"/>
      <c r="R448" s="265"/>
      <c r="S448" s="266"/>
      <c r="T448" s="268"/>
      <c r="U448" s="275">
        <v>1</v>
      </c>
      <c r="V448" s="266"/>
      <c r="W448" s="59"/>
      <c r="X448" s="59"/>
      <c r="Y448" s="59"/>
      <c r="Z448" s="59"/>
      <c r="AA448" s="59"/>
      <c r="AB448" s="59"/>
      <c r="AC448" s="59"/>
      <c r="AD448" s="59"/>
      <c r="AE448" s="59"/>
      <c r="AF448" s="59"/>
      <c r="AG448" s="59"/>
      <c r="AH448" s="59"/>
      <c r="AI448" s="59"/>
      <c r="AJ448" s="59"/>
      <c r="AK448" s="59"/>
      <c r="AL448" s="59"/>
    </row>
    <row r="449" spans="1:38" s="70" customFormat="1" ht="39.950000000000003" customHeight="1" thickBot="1" x14ac:dyDescent="0.25">
      <c r="A449" s="185" t="str">
        <f>'Orçamento Sintético'!A448</f>
        <v>33.4.2</v>
      </c>
      <c r="B449" s="179" t="str">
        <f>'Orçamento Sintético'!B448</f>
        <v>79500/2</v>
      </c>
      <c r="C449" s="180" t="str">
        <f>'Orçamento Sintético'!C448</f>
        <v>PINTURA ACRÍLICA EM PISO CIMENTADO, TRÊS DEMÃOS - COR CONCRETO</v>
      </c>
      <c r="D449" s="187">
        <f>'Orçamento Sintético'!G448</f>
        <v>9077.36</v>
      </c>
      <c r="E449" s="268"/>
      <c r="F449" s="265"/>
      <c r="G449" s="266"/>
      <c r="H449" s="268"/>
      <c r="I449" s="265"/>
      <c r="J449" s="266"/>
      <c r="K449" s="268"/>
      <c r="L449" s="265"/>
      <c r="M449" s="266"/>
      <c r="N449" s="268"/>
      <c r="O449" s="265"/>
      <c r="P449" s="266"/>
      <c r="Q449" s="268"/>
      <c r="R449" s="265"/>
      <c r="S449" s="266"/>
      <c r="T449" s="268"/>
      <c r="U449" s="265"/>
      <c r="V449" s="274">
        <v>1</v>
      </c>
      <c r="W449" s="59"/>
      <c r="X449" s="59"/>
      <c r="Y449" s="59"/>
      <c r="Z449" s="59"/>
      <c r="AA449" s="59"/>
      <c r="AB449" s="59"/>
      <c r="AC449" s="59"/>
      <c r="AD449" s="59"/>
      <c r="AE449" s="59"/>
      <c r="AF449" s="59"/>
      <c r="AG449" s="59"/>
      <c r="AH449" s="59"/>
      <c r="AI449" s="59"/>
      <c r="AJ449" s="59"/>
      <c r="AK449" s="59"/>
      <c r="AL449" s="59"/>
    </row>
    <row r="450" spans="1:38" s="8" customFormat="1" ht="30" customHeight="1" thickBot="1" x14ac:dyDescent="0.25">
      <c r="A450" s="188" t="str">
        <f>'Orçamento Sintético'!A449</f>
        <v>33.5</v>
      </c>
      <c r="B450" s="181"/>
      <c r="C450" s="182" t="str">
        <f>'Orçamento Sintético'!C449</f>
        <v>PINTURA DO ABRIGO DA CAIXA D'ÁGUA E DEPÓSITO - COBERTURA</v>
      </c>
      <c r="D450" s="189">
        <f>SUM(D451:D456)</f>
        <v>729.26</v>
      </c>
      <c r="E450" s="333">
        <f>SUM(E451:G451)*$D$451+SUM(E452:G452)*$D$452+SUM(E453:G453)*$D$453+SUM(E454:G454)*$D$454+SUM(E455:G455)*$D$455+SUM(E456:G456)*$D$456</f>
        <v>0</v>
      </c>
      <c r="F450" s="334"/>
      <c r="G450" s="123">
        <f>E450/$D$450</f>
        <v>0</v>
      </c>
      <c r="H450" s="337">
        <f>SUM(H451:J451)*$D$451+SUM(H452:J452)*$D$452+SUM(H453:J453)*$D$453+SUM(H454:J454)*$D$454+SUM(H455:J455)*$D$455+SUM(H456:J456)*$D$456</f>
        <v>0</v>
      </c>
      <c r="I450" s="334"/>
      <c r="J450" s="123">
        <f>H450/$D$450</f>
        <v>0</v>
      </c>
      <c r="K450" s="337">
        <f>SUM(K451:M451)*$D$451+SUM(K452:M452)*$D$452+SUM(K453:M453)*$D$453+SUM(K454:M454)*$D$454+SUM(K455:M455)*$D$455+SUM(K456:M456)*$D$456</f>
        <v>0</v>
      </c>
      <c r="L450" s="334"/>
      <c r="M450" s="123">
        <f>K450/$D$450</f>
        <v>0</v>
      </c>
      <c r="N450" s="337">
        <f>SUM(N451:P451)*$D$451+SUM(N452:P452)*$D$452+SUM(N453:P453)*$D$453+SUM(N454:P454)*$D$454+SUM(N455:P455)*$D$455+SUM(N456:P456)*$D$456</f>
        <v>0</v>
      </c>
      <c r="O450" s="334"/>
      <c r="P450" s="123">
        <f>N450/$D$450</f>
        <v>0</v>
      </c>
      <c r="Q450" s="338">
        <f>SUM(Q451:S451)*$D$451+SUM(Q452:S452)*$D$452+SUM(Q453:S453)*$D$453+SUM(Q454:S454)*$D$454+SUM(Q455:S455)*$D$455+SUM(Q456:S456)*$D$456</f>
        <v>409.42999999999995</v>
      </c>
      <c r="R450" s="339"/>
      <c r="S450" s="287">
        <f>Q450/$D$450</f>
        <v>0.56143213668650405</v>
      </c>
      <c r="T450" s="338">
        <f>SUM(T451:V451)*$D$451+SUM(T452:V452)*$D$452+SUM(T453:V453)*$D$453+SUM(T454:V454)*$D$454+SUM(T455:V455)*$D$455+SUM(T456:V456)*$D$456</f>
        <v>319.83000000000004</v>
      </c>
      <c r="U450" s="339"/>
      <c r="V450" s="287">
        <f>T450/$D$450</f>
        <v>0.43856786331349595</v>
      </c>
      <c r="W450" s="59"/>
      <c r="X450" s="59"/>
      <c r="Y450" s="59"/>
      <c r="Z450" s="59"/>
      <c r="AA450" s="59"/>
      <c r="AB450" s="59"/>
      <c r="AC450" s="59"/>
      <c r="AD450" s="59"/>
      <c r="AE450" s="59"/>
      <c r="AF450" s="59"/>
      <c r="AG450" s="59"/>
      <c r="AH450" s="59"/>
      <c r="AI450" s="59"/>
      <c r="AJ450" s="59"/>
      <c r="AK450" s="59"/>
      <c r="AL450" s="59"/>
    </row>
    <row r="451" spans="1:38" s="70" customFormat="1" ht="39.950000000000003" customHeight="1" x14ac:dyDescent="0.2">
      <c r="A451" s="185" t="str">
        <f>'Orçamento Sintético'!A450</f>
        <v>33.5.1</v>
      </c>
      <c r="B451" s="179">
        <f>'Orçamento Sintético'!B450</f>
        <v>88485</v>
      </c>
      <c r="C451" s="180" t="str">
        <f>'Orçamento Sintético'!C450</f>
        <v xml:space="preserve">APLICAÇÃO DE FUNDO SELADOR ACRÍLICO EM PAREDES, UMA DEMÃO </v>
      </c>
      <c r="D451" s="187">
        <f>'Orçamento Sintético'!G450</f>
        <v>27.95</v>
      </c>
      <c r="E451" s="268"/>
      <c r="F451" s="265"/>
      <c r="G451" s="266"/>
      <c r="H451" s="268"/>
      <c r="I451" s="265"/>
      <c r="J451" s="266"/>
      <c r="K451" s="268"/>
      <c r="L451" s="265"/>
      <c r="M451" s="266"/>
      <c r="N451" s="268"/>
      <c r="O451" s="265"/>
      <c r="P451" s="266"/>
      <c r="Q451" s="268"/>
      <c r="R451" s="265"/>
      <c r="S451" s="274">
        <v>1</v>
      </c>
      <c r="T451" s="268"/>
      <c r="U451" s="265"/>
      <c r="V451" s="266"/>
      <c r="W451" s="59"/>
      <c r="X451" s="59"/>
      <c r="Y451" s="59"/>
      <c r="Z451" s="59"/>
      <c r="AA451" s="59"/>
      <c r="AB451" s="59"/>
      <c r="AC451" s="59"/>
      <c r="AD451" s="59"/>
      <c r="AE451" s="59"/>
      <c r="AF451" s="59"/>
      <c r="AG451" s="59"/>
      <c r="AH451" s="59"/>
      <c r="AI451" s="59"/>
      <c r="AJ451" s="59"/>
      <c r="AK451" s="59"/>
      <c r="AL451" s="59"/>
    </row>
    <row r="452" spans="1:38" s="70" customFormat="1" ht="39.950000000000003" customHeight="1" x14ac:dyDescent="0.2">
      <c r="A452" s="185" t="str">
        <f>'Orçamento Sintético'!A451</f>
        <v>33.5.2</v>
      </c>
      <c r="B452" s="179">
        <f>'Orçamento Sintético'!B451</f>
        <v>88484</v>
      </c>
      <c r="C452" s="180" t="str">
        <f>'Orçamento Sintético'!C451</f>
        <v xml:space="preserve">APLICAÇÃO DE FUNDO SELADOR ACRÍLICO EM TETO, UMA DEMÃO </v>
      </c>
      <c r="D452" s="187">
        <f>'Orçamento Sintético'!G451</f>
        <v>21.63</v>
      </c>
      <c r="E452" s="268"/>
      <c r="F452" s="265"/>
      <c r="G452" s="266"/>
      <c r="H452" s="268"/>
      <c r="I452" s="265"/>
      <c r="J452" s="266"/>
      <c r="K452" s="268"/>
      <c r="L452" s="265"/>
      <c r="M452" s="266"/>
      <c r="N452" s="268"/>
      <c r="O452" s="265"/>
      <c r="P452" s="266"/>
      <c r="Q452" s="268"/>
      <c r="R452" s="265"/>
      <c r="S452" s="274">
        <v>1</v>
      </c>
      <c r="T452" s="268"/>
      <c r="U452" s="265"/>
      <c r="V452" s="266"/>
      <c r="W452" s="59"/>
      <c r="X452" s="59"/>
      <c r="Y452" s="59"/>
      <c r="Z452" s="59"/>
      <c r="AA452" s="59"/>
      <c r="AB452" s="59"/>
      <c r="AC452" s="59"/>
      <c r="AD452" s="59"/>
      <c r="AE452" s="59"/>
      <c r="AF452" s="59"/>
      <c r="AG452" s="59"/>
      <c r="AH452" s="59"/>
      <c r="AI452" s="59"/>
      <c r="AJ452" s="59"/>
      <c r="AK452" s="59"/>
      <c r="AL452" s="59"/>
    </row>
    <row r="453" spans="1:38" s="70" customFormat="1" ht="39.950000000000003" customHeight="1" x14ac:dyDescent="0.2">
      <c r="A453" s="185" t="str">
        <f>'Orçamento Sintético'!A452</f>
        <v>33.5.3</v>
      </c>
      <c r="B453" s="179" t="str">
        <f>'Orçamento Sintético'!B452</f>
        <v>TRE - 0029</v>
      </c>
      <c r="C453" s="180" t="str">
        <f>'Orçamento Sintético'!C452</f>
        <v xml:space="preserve">APLICAÇÃO MANUAL DE MASSA ACRÍLICA EM PAREDES, COM ROLO PARA TEXTURA, DUAS DEMÃOS </v>
      </c>
      <c r="D453" s="187">
        <f>'Orçamento Sintético'!G452</f>
        <v>172.87</v>
      </c>
      <c r="E453" s="268"/>
      <c r="F453" s="265"/>
      <c r="G453" s="266"/>
      <c r="H453" s="268"/>
      <c r="I453" s="265"/>
      <c r="J453" s="266"/>
      <c r="K453" s="268"/>
      <c r="L453" s="265"/>
      <c r="M453" s="266"/>
      <c r="N453" s="268"/>
      <c r="O453" s="265"/>
      <c r="P453" s="266"/>
      <c r="Q453" s="268"/>
      <c r="R453" s="265"/>
      <c r="S453" s="274">
        <v>1</v>
      </c>
      <c r="T453" s="268"/>
      <c r="U453" s="265"/>
      <c r="V453" s="266"/>
      <c r="W453" s="59"/>
      <c r="X453" s="59"/>
      <c r="Y453" s="59"/>
      <c r="Z453" s="59"/>
      <c r="AA453" s="59"/>
      <c r="AB453" s="59"/>
      <c r="AC453" s="59"/>
      <c r="AD453" s="59"/>
      <c r="AE453" s="59"/>
      <c r="AF453" s="59"/>
      <c r="AG453" s="59"/>
      <c r="AH453" s="59"/>
      <c r="AI453" s="59"/>
      <c r="AJ453" s="59"/>
      <c r="AK453" s="59"/>
      <c r="AL453" s="59"/>
    </row>
    <row r="454" spans="1:38" s="55" customFormat="1" ht="39.950000000000003" customHeight="1" x14ac:dyDescent="0.2">
      <c r="A454" s="185" t="str">
        <f>'Orçamento Sintético'!A453</f>
        <v>33.5.4</v>
      </c>
      <c r="B454" s="179" t="str">
        <f>'Orçamento Sintético'!B453</f>
        <v>TRE - 0304</v>
      </c>
      <c r="C454" s="180" t="str">
        <f>'Orçamento Sintético'!C453</f>
        <v xml:space="preserve">APLICAÇÃO MANUAL DE MASSA ACRÍLICA EM TETOS, COM ROLO PARA TEXTURA, DUAS DEMÃOS </v>
      </c>
      <c r="D454" s="187">
        <f>'Orçamento Sintético'!G453</f>
        <v>186.98</v>
      </c>
      <c r="E454" s="268"/>
      <c r="F454" s="265"/>
      <c r="G454" s="266"/>
      <c r="H454" s="268"/>
      <c r="I454" s="265"/>
      <c r="J454" s="266"/>
      <c r="K454" s="268"/>
      <c r="L454" s="265"/>
      <c r="M454" s="266"/>
      <c r="N454" s="268"/>
      <c r="O454" s="265"/>
      <c r="P454" s="266"/>
      <c r="Q454" s="268"/>
      <c r="R454" s="265"/>
      <c r="S454" s="274">
        <v>1</v>
      </c>
      <c r="T454" s="268"/>
      <c r="U454" s="265"/>
      <c r="V454" s="266"/>
      <c r="W454" s="59"/>
      <c r="X454" s="59"/>
      <c r="Y454" s="59"/>
      <c r="Z454" s="59"/>
      <c r="AA454" s="59"/>
      <c r="AB454" s="59"/>
      <c r="AC454" s="59"/>
      <c r="AD454" s="59"/>
      <c r="AE454" s="59"/>
      <c r="AF454" s="59"/>
      <c r="AG454" s="59"/>
      <c r="AH454" s="59"/>
      <c r="AI454" s="59"/>
      <c r="AJ454" s="59"/>
      <c r="AK454" s="59"/>
      <c r="AL454" s="59"/>
    </row>
    <row r="455" spans="1:38" s="70" customFormat="1" ht="39.950000000000003" customHeight="1" x14ac:dyDescent="0.2">
      <c r="A455" s="185" t="str">
        <f>'Orçamento Sintético'!A454</f>
        <v>33.5.5</v>
      </c>
      <c r="B455" s="179">
        <f>'Orçamento Sintético'!B454</f>
        <v>88489</v>
      </c>
      <c r="C455" s="180" t="str">
        <f>'Orçamento Sintético'!C454</f>
        <v>APLICAÇÃO MANUAL DE PINTURA COM TINTA LÁTEX ACRÍLICA SEMI-BRILHO, EM PAREDES, DUAS DEMÃOS (TINTA ACRÍLICA PREMIUN)</v>
      </c>
      <c r="D455" s="187">
        <f>'Orçamento Sintético'!G454</f>
        <v>184.36</v>
      </c>
      <c r="E455" s="268"/>
      <c r="F455" s="265"/>
      <c r="G455" s="266"/>
      <c r="H455" s="268"/>
      <c r="I455" s="265"/>
      <c r="J455" s="266"/>
      <c r="K455" s="268"/>
      <c r="L455" s="265"/>
      <c r="M455" s="266"/>
      <c r="N455" s="268"/>
      <c r="O455" s="265"/>
      <c r="P455" s="266"/>
      <c r="Q455" s="268"/>
      <c r="R455" s="265"/>
      <c r="S455" s="266"/>
      <c r="T455" s="268"/>
      <c r="U455" s="265"/>
      <c r="V455" s="274">
        <v>1</v>
      </c>
      <c r="W455" s="59"/>
      <c r="X455" s="59"/>
      <c r="Y455" s="59"/>
      <c r="Z455" s="59"/>
      <c r="AA455" s="59"/>
      <c r="AB455" s="59"/>
      <c r="AC455" s="59"/>
      <c r="AD455" s="59"/>
      <c r="AE455" s="59"/>
      <c r="AF455" s="59"/>
      <c r="AG455" s="59"/>
      <c r="AH455" s="59"/>
      <c r="AI455" s="59"/>
      <c r="AJ455" s="59"/>
      <c r="AK455" s="59"/>
      <c r="AL455" s="59"/>
    </row>
    <row r="456" spans="1:38" s="70" customFormat="1" ht="39.950000000000003" customHeight="1" thickBot="1" x14ac:dyDescent="0.25">
      <c r="A456" s="185" t="str">
        <f>'Orçamento Sintético'!A455</f>
        <v>33.5.6</v>
      </c>
      <c r="B456" s="179">
        <f>'Orçamento Sintético'!B455</f>
        <v>88488</v>
      </c>
      <c r="C456" s="180" t="str">
        <f>'Orçamento Sintético'!C455</f>
        <v>APLICAÇÃO MANUAL DE PINTURA COM TINTA LÁTEX ACRÍLICA SEMI-BRILHO EM TETO, DUAS DEMÃOS (TINTA ACRÍLICA PREMIUN) - COR MARFIM</v>
      </c>
      <c r="D456" s="187">
        <f>'Orçamento Sintético'!G455</f>
        <v>135.47</v>
      </c>
      <c r="E456" s="268"/>
      <c r="F456" s="265"/>
      <c r="G456" s="266"/>
      <c r="H456" s="268"/>
      <c r="I456" s="265"/>
      <c r="J456" s="266"/>
      <c r="K456" s="268"/>
      <c r="L456" s="265"/>
      <c r="M456" s="266"/>
      <c r="N456" s="268"/>
      <c r="O456" s="265"/>
      <c r="P456" s="266"/>
      <c r="Q456" s="268"/>
      <c r="R456" s="265"/>
      <c r="S456" s="266"/>
      <c r="T456" s="268"/>
      <c r="U456" s="265"/>
      <c r="V456" s="274">
        <v>1</v>
      </c>
      <c r="W456" s="59"/>
      <c r="X456" s="59"/>
      <c r="Y456" s="59"/>
      <c r="Z456" s="59"/>
      <c r="AA456" s="59"/>
      <c r="AB456" s="59"/>
      <c r="AC456" s="59"/>
      <c r="AD456" s="59"/>
      <c r="AE456" s="59"/>
      <c r="AF456" s="59"/>
      <c r="AG456" s="59"/>
      <c r="AH456" s="59"/>
      <c r="AI456" s="59"/>
      <c r="AJ456" s="59"/>
      <c r="AK456" s="59"/>
      <c r="AL456" s="59"/>
    </row>
    <row r="457" spans="1:38" s="8" customFormat="1" ht="30" customHeight="1" thickBot="1" x14ac:dyDescent="0.25">
      <c r="A457" s="183">
        <f>'Orçamento Sintético'!A456</f>
        <v>34</v>
      </c>
      <c r="B457" s="177"/>
      <c r="C457" s="178" t="str">
        <f>'Orçamento Sintético'!C456</f>
        <v>PINTURA DE ELEMENTOS METÁLICOS</v>
      </c>
      <c r="D457" s="184">
        <f>D458+D462+D466+D470</f>
        <v>6601.58</v>
      </c>
      <c r="E457" s="333">
        <f>E458+E462+E466+E470</f>
        <v>0</v>
      </c>
      <c r="F457" s="334"/>
      <c r="G457" s="123">
        <f>E457/$D$457</f>
        <v>0</v>
      </c>
      <c r="H457" s="337">
        <f>H458+H462+H466+H470</f>
        <v>0</v>
      </c>
      <c r="I457" s="334"/>
      <c r="J457" s="123">
        <f>H457/$D$457</f>
        <v>0</v>
      </c>
      <c r="K457" s="337">
        <f>K458+K462+K466+K470</f>
        <v>0</v>
      </c>
      <c r="L457" s="334"/>
      <c r="M457" s="123">
        <f>K457/$D$457</f>
        <v>0</v>
      </c>
      <c r="N457" s="337">
        <f>N458+N462+N466+N470</f>
        <v>0</v>
      </c>
      <c r="O457" s="334"/>
      <c r="P457" s="123">
        <f>N457/$D$457</f>
        <v>0</v>
      </c>
      <c r="Q457" s="347">
        <f>Q458+Q462+Q466+Q470</f>
        <v>4847.1499999999996</v>
      </c>
      <c r="R457" s="336"/>
      <c r="S457" s="262">
        <f>Q457/$D$457</f>
        <v>0.7342408938466245</v>
      </c>
      <c r="T457" s="347">
        <f>T458+T462+T466+T470</f>
        <v>1754.4299999999998</v>
      </c>
      <c r="U457" s="336"/>
      <c r="V457" s="262">
        <f>T457/$D$457</f>
        <v>0.26575910615337539</v>
      </c>
      <c r="W457" s="59"/>
      <c r="X457" s="154">
        <f>E457+H457+K457+N457+T457+Q457</f>
        <v>6601.58</v>
      </c>
      <c r="Y457" s="59"/>
      <c r="Z457" s="59"/>
      <c r="AA457" s="59"/>
      <c r="AB457" s="59"/>
      <c r="AC457" s="59"/>
      <c r="AD457" s="59"/>
      <c r="AE457" s="59"/>
      <c r="AF457" s="59"/>
      <c r="AG457" s="59"/>
      <c r="AH457" s="59"/>
      <c r="AI457" s="59"/>
      <c r="AJ457" s="59"/>
      <c r="AK457" s="59"/>
      <c r="AL457" s="59"/>
    </row>
    <row r="458" spans="1:38" s="8" customFormat="1" ht="30" customHeight="1" thickBot="1" x14ac:dyDescent="0.25">
      <c r="A458" s="188" t="str">
        <f>'Orçamento Sintético'!A457</f>
        <v>34.1</v>
      </c>
      <c r="B458" s="181"/>
      <c r="C458" s="182" t="str">
        <f>'Orçamento Sintético'!C457</f>
        <v>PINTURA DE GRADES DE JANELAS</v>
      </c>
      <c r="D458" s="189">
        <f>SUM(D459:D461)</f>
        <v>1053.6799999999998</v>
      </c>
      <c r="E458" s="333">
        <f>SUM(E459:G459)*$D$459+SUM(E460:G460)*$D$460+SUM(E461:G461)*$D$461</f>
        <v>0</v>
      </c>
      <c r="F458" s="334"/>
      <c r="G458" s="123">
        <f>E458/$D$458</f>
        <v>0</v>
      </c>
      <c r="H458" s="337">
        <f>SUM(H459:J459)*$D$459+SUM(H460:J460)*$D$460+SUM(H461:J461)*$D$461</f>
        <v>0</v>
      </c>
      <c r="I458" s="334"/>
      <c r="J458" s="123">
        <f>H458/$D$458</f>
        <v>0</v>
      </c>
      <c r="K458" s="337">
        <f>SUM(K459:M459)*$D$459+SUM(K460:M460)*$D$460+SUM(K461:M461)*$D$461</f>
        <v>0</v>
      </c>
      <c r="L458" s="334"/>
      <c r="M458" s="123">
        <f>K458/$D$458</f>
        <v>0</v>
      </c>
      <c r="N458" s="337">
        <f>SUM(N459:P459)*$D$459+SUM(N460:P460)*$D$460+SUM(N461:P461)*$D$461</f>
        <v>0</v>
      </c>
      <c r="O458" s="334"/>
      <c r="P458" s="123">
        <f>N458/$D$458</f>
        <v>0</v>
      </c>
      <c r="Q458" s="338">
        <f>SUM(Q459:S459)*$D$459+SUM(Q460:S460)*$D$460+SUM(Q461:S461)*$D$461</f>
        <v>432.76</v>
      </c>
      <c r="R458" s="339"/>
      <c r="S458" s="287">
        <f>Q458/$D$458</f>
        <v>0.41071292992179792</v>
      </c>
      <c r="T458" s="338">
        <f>SUM(T459:V459)*$D$459+SUM(T460:V460)*$D$460+SUM(T461:V461)*$D$461</f>
        <v>620.91999999999996</v>
      </c>
      <c r="U458" s="339"/>
      <c r="V458" s="287">
        <f>T458/$D$458</f>
        <v>0.58928707007820214</v>
      </c>
      <c r="W458" s="59"/>
      <c r="X458" s="59"/>
      <c r="Y458" s="59"/>
      <c r="Z458" s="59"/>
      <c r="AA458" s="59"/>
      <c r="AB458" s="59"/>
      <c r="AC458" s="59"/>
      <c r="AD458" s="59"/>
      <c r="AE458" s="59"/>
      <c r="AF458" s="59"/>
      <c r="AG458" s="59"/>
      <c r="AH458" s="59"/>
      <c r="AI458" s="59"/>
      <c r="AJ458" s="59"/>
      <c r="AK458" s="59"/>
      <c r="AL458" s="59"/>
    </row>
    <row r="459" spans="1:38" s="70" customFormat="1" ht="39.950000000000003" customHeight="1" x14ac:dyDescent="0.2">
      <c r="A459" s="185" t="str">
        <f>'Orçamento Sintético'!A458</f>
        <v>34.1.1</v>
      </c>
      <c r="B459" s="179">
        <f>'Orçamento Sintético'!B458</f>
        <v>100717</v>
      </c>
      <c r="C459" s="180" t="str">
        <f>'Orçamento Sintético'!C458</f>
        <v>LIXAMENTO MANUAL EM SUPERFÍCIES METÁLICAS EM OBRA</v>
      </c>
      <c r="D459" s="187">
        <f>'Orçamento Sintético'!G458</f>
        <v>121.71</v>
      </c>
      <c r="E459" s="268"/>
      <c r="F459" s="265"/>
      <c r="G459" s="266"/>
      <c r="H459" s="268"/>
      <c r="I459" s="265"/>
      <c r="J459" s="266"/>
      <c r="K459" s="268"/>
      <c r="L459" s="265"/>
      <c r="M459" s="266"/>
      <c r="N459" s="268"/>
      <c r="O459" s="265"/>
      <c r="P459" s="266"/>
      <c r="Q459" s="268"/>
      <c r="R459" s="265"/>
      <c r="S459" s="274">
        <v>1</v>
      </c>
      <c r="T459" s="268"/>
      <c r="U459" s="265"/>
      <c r="V459" s="266"/>
      <c r="W459" s="59"/>
      <c r="X459" s="59"/>
      <c r="Y459" s="59"/>
      <c r="Z459" s="59"/>
      <c r="AA459" s="59"/>
      <c r="AB459" s="59"/>
      <c r="AC459" s="59"/>
      <c r="AD459" s="59"/>
      <c r="AE459" s="59"/>
      <c r="AF459" s="59"/>
      <c r="AG459" s="59"/>
      <c r="AH459" s="59"/>
      <c r="AI459" s="59"/>
      <c r="AJ459" s="59"/>
      <c r="AK459" s="59"/>
      <c r="AL459" s="59"/>
    </row>
    <row r="460" spans="1:38" s="6" customFormat="1" ht="39.950000000000003" customHeight="1" x14ac:dyDescent="0.2">
      <c r="A460" s="185" t="str">
        <f>'Orçamento Sintético'!A459</f>
        <v>34.1.2</v>
      </c>
      <c r="B460" s="179">
        <f>'Orçamento Sintético'!B459</f>
        <v>100722</v>
      </c>
      <c r="C460" s="180" t="str">
        <f>'Orçamento Sintético'!C459</f>
        <v>PINTURA COM TINTA ALQUIDICA DE FUNDO (TIPO ZARCÃO) APLICADA A ROLO OU PINCEL SOBRE SUPERFÍCIES METÁLICAS, EXECUTADA EM OBRA, UMA DEMÃO</v>
      </c>
      <c r="D460" s="187">
        <f>'Orçamento Sintético'!G459</f>
        <v>311.05</v>
      </c>
      <c r="E460" s="268"/>
      <c r="F460" s="265"/>
      <c r="G460" s="266"/>
      <c r="H460" s="268"/>
      <c r="I460" s="265"/>
      <c r="J460" s="266"/>
      <c r="K460" s="268"/>
      <c r="L460" s="265"/>
      <c r="M460" s="266"/>
      <c r="N460" s="268"/>
      <c r="O460" s="265"/>
      <c r="P460" s="266"/>
      <c r="Q460" s="268"/>
      <c r="R460" s="265"/>
      <c r="S460" s="274">
        <v>1</v>
      </c>
      <c r="T460" s="268"/>
      <c r="U460" s="265"/>
      <c r="V460" s="266"/>
      <c r="W460" s="59"/>
      <c r="X460" s="59"/>
      <c r="Y460" s="59"/>
      <c r="Z460" s="59"/>
      <c r="AA460" s="59"/>
      <c r="AB460" s="59"/>
      <c r="AC460" s="59"/>
      <c r="AD460" s="59"/>
      <c r="AE460" s="59"/>
      <c r="AF460" s="59"/>
      <c r="AG460" s="59"/>
      <c r="AH460" s="59"/>
      <c r="AI460" s="59"/>
      <c r="AJ460" s="59"/>
      <c r="AK460" s="59"/>
      <c r="AL460" s="59"/>
    </row>
    <row r="461" spans="1:38" s="6" customFormat="1" ht="60" customHeight="1" thickBot="1" x14ac:dyDescent="0.25">
      <c r="A461" s="185" t="str">
        <f>'Orçamento Sintético'!A460</f>
        <v>34.1.3</v>
      </c>
      <c r="B461" s="179">
        <f>'Orçamento Sintético'!B460</f>
        <v>100750</v>
      </c>
      <c r="C461" s="180" t="str">
        <f>'Orçamento Sintético'!C460</f>
        <v>PINTURA COM TINTA ALQUIDICA DE ACABAMENTO (ESMALTE SINTÉTICO FOSCO) APLICADA A ROLO OU PINCEL SOBRE SUPERFÍCIES METÁLICAS, EXECUTADA EM OBRA, DUAS DEMÃOS - COR BRANCO</v>
      </c>
      <c r="D461" s="187">
        <f>'Orçamento Sintético'!G460</f>
        <v>620.91999999999996</v>
      </c>
      <c r="E461" s="268"/>
      <c r="F461" s="265"/>
      <c r="G461" s="266"/>
      <c r="H461" s="268"/>
      <c r="I461" s="265"/>
      <c r="J461" s="266"/>
      <c r="K461" s="268"/>
      <c r="L461" s="265"/>
      <c r="M461" s="266"/>
      <c r="N461" s="268"/>
      <c r="O461" s="265"/>
      <c r="P461" s="266"/>
      <c r="Q461" s="268"/>
      <c r="R461" s="265"/>
      <c r="S461" s="266"/>
      <c r="T461" s="264">
        <v>1</v>
      </c>
      <c r="U461" s="265"/>
      <c r="V461" s="266"/>
      <c r="W461" s="59"/>
      <c r="X461" s="59"/>
      <c r="Y461" s="59"/>
      <c r="Z461" s="59"/>
      <c r="AA461" s="59"/>
      <c r="AB461" s="59"/>
      <c r="AC461" s="59"/>
      <c r="AD461" s="59"/>
      <c r="AE461" s="59"/>
      <c r="AF461" s="59"/>
      <c r="AG461" s="59"/>
      <c r="AH461" s="59"/>
      <c r="AI461" s="59"/>
      <c r="AJ461" s="59"/>
      <c r="AK461" s="59"/>
      <c r="AL461" s="59"/>
    </row>
    <row r="462" spans="1:38" s="8" customFormat="1" ht="30" customHeight="1" thickBot="1" x14ac:dyDescent="0.25">
      <c r="A462" s="188" t="str">
        <f>'Orçamento Sintético'!A461</f>
        <v>34.2</v>
      </c>
      <c r="B462" s="181"/>
      <c r="C462" s="182" t="str">
        <f>'Orçamento Sintético'!C461</f>
        <v>PINTURA DE GRADES DE PORTAS</v>
      </c>
      <c r="D462" s="189">
        <f>SUM(D463:D465)</f>
        <v>660.16</v>
      </c>
      <c r="E462" s="333">
        <f>SUM(E463:G463)*$D$463+SUM(E464:G464)*$D$464+SUM(E465:G465)*$D$465</f>
        <v>0</v>
      </c>
      <c r="F462" s="334"/>
      <c r="G462" s="123">
        <f>E462/$D$462</f>
        <v>0</v>
      </c>
      <c r="H462" s="337">
        <f>SUM(H463:J463)*$D$463+SUM(H464:J464)*$D$464+SUM(H465:J465)*$D$465</f>
        <v>0</v>
      </c>
      <c r="I462" s="334"/>
      <c r="J462" s="123">
        <f>H462/$D$462</f>
        <v>0</v>
      </c>
      <c r="K462" s="337">
        <f>SUM(K463:M463)*$D$463+SUM(K464:M464)*$D$464+SUM(K465:M465)*$D$465</f>
        <v>0</v>
      </c>
      <c r="L462" s="334"/>
      <c r="M462" s="123">
        <f>K462/$D$462</f>
        <v>0</v>
      </c>
      <c r="N462" s="337">
        <f>SUM(N463:P463)*$D$463+SUM(N464:P464)*$D$464+SUM(N465:P465)*$D$465</f>
        <v>0</v>
      </c>
      <c r="O462" s="334"/>
      <c r="P462" s="123">
        <f>N462/$D$462</f>
        <v>0</v>
      </c>
      <c r="Q462" s="338">
        <f>SUM(Q463:S463)*$D$463+SUM(Q464:S464)*$D$464+SUM(Q465:S465)*$D$465</f>
        <v>271.13</v>
      </c>
      <c r="R462" s="339"/>
      <c r="S462" s="287">
        <f>Q462/$D$462</f>
        <v>0.41070346582646633</v>
      </c>
      <c r="T462" s="338">
        <f>SUM(T463:V463)*$D$463+SUM(T464:V464)*$D$464+SUM(T465:V465)*$D$465</f>
        <v>389.03</v>
      </c>
      <c r="U462" s="339"/>
      <c r="V462" s="287">
        <f>T462/$D$462</f>
        <v>0.58929653417353367</v>
      </c>
      <c r="W462" s="59"/>
      <c r="X462" s="59"/>
      <c r="Y462" s="59"/>
      <c r="Z462" s="59"/>
      <c r="AA462" s="59"/>
      <c r="AB462" s="59"/>
      <c r="AC462" s="59"/>
      <c r="AD462" s="59"/>
      <c r="AE462" s="59"/>
      <c r="AF462" s="59"/>
      <c r="AG462" s="59"/>
      <c r="AH462" s="59"/>
      <c r="AI462" s="59"/>
      <c r="AJ462" s="59"/>
      <c r="AK462" s="59"/>
      <c r="AL462" s="59"/>
    </row>
    <row r="463" spans="1:38" s="70" customFormat="1" ht="39.950000000000003" customHeight="1" x14ac:dyDescent="0.2">
      <c r="A463" s="185" t="str">
        <f>'Orçamento Sintético'!A462</f>
        <v>34.2.1</v>
      </c>
      <c r="B463" s="179">
        <f>'Orçamento Sintético'!B462</f>
        <v>100717</v>
      </c>
      <c r="C463" s="180" t="str">
        <f>'Orçamento Sintético'!C462</f>
        <v>LIXAMENTO MANUAL EM SUPERFÍCIES METÁLICAS EM OBRA</v>
      </c>
      <c r="D463" s="187">
        <f>'Orçamento Sintético'!G462</f>
        <v>76.25</v>
      </c>
      <c r="E463" s="268"/>
      <c r="F463" s="265"/>
      <c r="G463" s="266"/>
      <c r="H463" s="268"/>
      <c r="I463" s="265"/>
      <c r="J463" s="266"/>
      <c r="K463" s="268"/>
      <c r="L463" s="265"/>
      <c r="M463" s="266"/>
      <c r="N463" s="268"/>
      <c r="O463" s="265"/>
      <c r="P463" s="266"/>
      <c r="Q463" s="268"/>
      <c r="R463" s="265"/>
      <c r="S463" s="274">
        <v>1</v>
      </c>
      <c r="T463" s="268"/>
      <c r="U463" s="265"/>
      <c r="V463" s="266"/>
      <c r="W463" s="59"/>
      <c r="X463" s="59"/>
      <c r="Y463" s="59"/>
      <c r="Z463" s="59"/>
      <c r="AA463" s="59"/>
      <c r="AB463" s="59"/>
      <c r="AC463" s="59"/>
      <c r="AD463" s="59"/>
      <c r="AE463" s="59"/>
      <c r="AF463" s="59"/>
      <c r="AG463" s="59"/>
      <c r="AH463" s="59"/>
      <c r="AI463" s="59"/>
      <c r="AJ463" s="59"/>
      <c r="AK463" s="59"/>
      <c r="AL463" s="59"/>
    </row>
    <row r="464" spans="1:38" s="6" customFormat="1" ht="39.950000000000003" customHeight="1" x14ac:dyDescent="0.2">
      <c r="A464" s="185" t="str">
        <f>'Orçamento Sintético'!A463</f>
        <v>34.2.2</v>
      </c>
      <c r="B464" s="179">
        <f>'Orçamento Sintético'!B463</f>
        <v>100722</v>
      </c>
      <c r="C464" s="180" t="str">
        <f>'Orçamento Sintético'!C463</f>
        <v>PINTURA COM TINTA ALQUIDICA DE FUNDO (TIPO ZARCÃO) APLICADA A ROLO OU PINCEL SOBRE SUPERFÍCIES METÁLICAS, EXECUTADA EM OBRA, UMA DEMÃO</v>
      </c>
      <c r="D464" s="187">
        <f>'Orçamento Sintético'!G463</f>
        <v>194.88</v>
      </c>
      <c r="E464" s="268"/>
      <c r="F464" s="265"/>
      <c r="G464" s="266"/>
      <c r="H464" s="268"/>
      <c r="I464" s="265"/>
      <c r="J464" s="266"/>
      <c r="K464" s="268"/>
      <c r="L464" s="265"/>
      <c r="M464" s="266"/>
      <c r="N464" s="268"/>
      <c r="O464" s="265"/>
      <c r="P464" s="266"/>
      <c r="Q464" s="268"/>
      <c r="R464" s="265"/>
      <c r="S464" s="274">
        <v>1</v>
      </c>
      <c r="T464" s="268"/>
      <c r="U464" s="265"/>
      <c r="V464" s="266"/>
      <c r="W464" s="59"/>
      <c r="X464" s="59"/>
      <c r="Y464" s="59"/>
      <c r="Z464" s="59"/>
      <c r="AA464" s="59"/>
      <c r="AB464" s="59"/>
      <c r="AC464" s="59"/>
      <c r="AD464" s="59"/>
      <c r="AE464" s="59"/>
      <c r="AF464" s="59"/>
      <c r="AG464" s="59"/>
      <c r="AH464" s="59"/>
      <c r="AI464" s="59"/>
      <c r="AJ464" s="59"/>
      <c r="AK464" s="59"/>
      <c r="AL464" s="59"/>
    </row>
    <row r="465" spans="1:38" s="6" customFormat="1" ht="60" customHeight="1" thickBot="1" x14ac:dyDescent="0.25">
      <c r="A465" s="185" t="str">
        <f>'Orçamento Sintético'!A464</f>
        <v>34.2.3</v>
      </c>
      <c r="B465" s="179">
        <f>'Orçamento Sintético'!B464</f>
        <v>100750</v>
      </c>
      <c r="C465" s="180" t="str">
        <f>'Orçamento Sintético'!C464</f>
        <v>PINTURA COM TINTA ALQUIDICA DE ACABAMENTO (ESMALTE SINTÉTICO FOSCO) APLICADA A ROLO OU PINCEL SOBRE SUPERFÍCIES METÁLICAS, EXECUTADA EM OBRA, DUAS DEMÃOS - COR BRANCO</v>
      </c>
      <c r="D465" s="187">
        <f>'Orçamento Sintético'!G464</f>
        <v>389.03</v>
      </c>
      <c r="E465" s="268"/>
      <c r="F465" s="265"/>
      <c r="G465" s="266"/>
      <c r="H465" s="268"/>
      <c r="I465" s="265"/>
      <c r="J465" s="266"/>
      <c r="K465" s="268"/>
      <c r="L465" s="265"/>
      <c r="M465" s="266"/>
      <c r="N465" s="268"/>
      <c r="O465" s="265"/>
      <c r="P465" s="266"/>
      <c r="Q465" s="268"/>
      <c r="R465" s="265"/>
      <c r="S465" s="266"/>
      <c r="T465" s="264">
        <v>1</v>
      </c>
      <c r="U465" s="265"/>
      <c r="V465" s="266"/>
      <c r="W465" s="59"/>
      <c r="X465" s="59"/>
      <c r="Y465" s="59"/>
      <c r="Z465" s="59"/>
      <c r="AA465" s="59"/>
      <c r="AB465" s="59"/>
      <c r="AC465" s="59"/>
      <c r="AD465" s="59"/>
      <c r="AE465" s="59"/>
      <c r="AF465" s="59"/>
      <c r="AG465" s="59"/>
      <c r="AH465" s="59"/>
      <c r="AI465" s="59"/>
      <c r="AJ465" s="59"/>
      <c r="AK465" s="59"/>
      <c r="AL465" s="59"/>
    </row>
    <row r="466" spans="1:38" s="8" customFormat="1" ht="30" customHeight="1" thickBot="1" x14ac:dyDescent="0.25">
      <c r="A466" s="188" t="str">
        <f>'Orçamento Sintético'!A465</f>
        <v>34.3</v>
      </c>
      <c r="B466" s="181"/>
      <c r="C466" s="182" t="str">
        <f>'Orçamento Sintético'!C465</f>
        <v xml:space="preserve">PINTURA DE ESCADA MARINHEIRO E GUARDA-CORPO DA LAJE </v>
      </c>
      <c r="D466" s="189">
        <f>SUM(D467:D469)</f>
        <v>1263.3499999999999</v>
      </c>
      <c r="E466" s="333">
        <f>SUM(E467:G467)*$D$467+SUM(E468:G468)*$D$468+SUM(E469:G469)*$D$469</f>
        <v>0</v>
      </c>
      <c r="F466" s="334"/>
      <c r="G466" s="123">
        <f>E466/$D$466</f>
        <v>0</v>
      </c>
      <c r="H466" s="337">
        <f>SUM(H467:J467)*$D$467+SUM(H468:J468)*$D$468+SUM(H469:J469)*$D$469</f>
        <v>0</v>
      </c>
      <c r="I466" s="334"/>
      <c r="J466" s="123">
        <f>H466/$D$466</f>
        <v>0</v>
      </c>
      <c r="K466" s="337">
        <f>SUM(K467:M467)*$D$467+SUM(K468:M468)*$D$468+SUM(K469:M469)*$D$469</f>
        <v>0</v>
      </c>
      <c r="L466" s="334"/>
      <c r="M466" s="123">
        <f>K466/$D$466</f>
        <v>0</v>
      </c>
      <c r="N466" s="337">
        <f>SUM(N467:P467)*$D$467+SUM(N468:P468)*$D$468+SUM(N469:P469)*$D$469</f>
        <v>0</v>
      </c>
      <c r="O466" s="334"/>
      <c r="P466" s="123">
        <f>N466/$D$466</f>
        <v>0</v>
      </c>
      <c r="Q466" s="338">
        <f>SUM(Q467:S467)*$D$467+SUM(Q468:S468)*$D$468+SUM(Q469:S469)*$D$469</f>
        <v>518.87</v>
      </c>
      <c r="R466" s="339"/>
      <c r="S466" s="287">
        <f>Q466/$D$466</f>
        <v>0.41070962124510235</v>
      </c>
      <c r="T466" s="338">
        <f>SUM(T467:V467)*$D$467+SUM(T468:V468)*$D$468+SUM(T469:V469)*$D$469</f>
        <v>744.48</v>
      </c>
      <c r="U466" s="339"/>
      <c r="V466" s="287">
        <f>T466/$D$466</f>
        <v>0.58929037875489776</v>
      </c>
      <c r="W466" s="59"/>
      <c r="X466" s="59"/>
      <c r="Y466" s="59"/>
      <c r="Z466" s="59"/>
      <c r="AA466" s="59"/>
      <c r="AB466" s="59"/>
      <c r="AC466" s="59"/>
      <c r="AD466" s="59"/>
      <c r="AE466" s="59"/>
      <c r="AF466" s="59"/>
      <c r="AG466" s="59"/>
      <c r="AH466" s="59"/>
      <c r="AI466" s="59"/>
      <c r="AJ466" s="59"/>
      <c r="AK466" s="59"/>
      <c r="AL466" s="59"/>
    </row>
    <row r="467" spans="1:38" s="70" customFormat="1" ht="39.950000000000003" customHeight="1" x14ac:dyDescent="0.2">
      <c r="A467" s="185" t="str">
        <f>'Orçamento Sintético'!A466</f>
        <v>34.3.1</v>
      </c>
      <c r="B467" s="179">
        <f>'Orçamento Sintético'!B466</f>
        <v>100717</v>
      </c>
      <c r="C467" s="180" t="str">
        <f>'Orçamento Sintético'!C466</f>
        <v>LIXAMENTO MANUAL EM SUPERFÍCIES METÁLICAS EM OBRA</v>
      </c>
      <c r="D467" s="187">
        <f>'Orçamento Sintético'!G466</f>
        <v>145.93</v>
      </c>
      <c r="E467" s="268"/>
      <c r="F467" s="265"/>
      <c r="G467" s="266"/>
      <c r="H467" s="268"/>
      <c r="I467" s="265"/>
      <c r="J467" s="266"/>
      <c r="K467" s="268"/>
      <c r="L467" s="265"/>
      <c r="M467" s="266"/>
      <c r="N467" s="268"/>
      <c r="O467" s="265"/>
      <c r="P467" s="266"/>
      <c r="Q467" s="268"/>
      <c r="R467" s="265"/>
      <c r="S467" s="274">
        <v>1</v>
      </c>
      <c r="T467" s="268"/>
      <c r="U467" s="265"/>
      <c r="V467" s="266"/>
      <c r="W467" s="59"/>
      <c r="X467" s="59"/>
      <c r="Y467" s="59"/>
      <c r="Z467" s="59"/>
      <c r="AA467" s="59"/>
      <c r="AB467" s="59"/>
      <c r="AC467" s="59"/>
      <c r="AD467" s="59"/>
      <c r="AE467" s="59"/>
      <c r="AF467" s="59"/>
      <c r="AG467" s="59"/>
      <c r="AH467" s="59"/>
      <c r="AI467" s="59"/>
      <c r="AJ467" s="59"/>
      <c r="AK467" s="59"/>
      <c r="AL467" s="59"/>
    </row>
    <row r="468" spans="1:38" s="6" customFormat="1" ht="39.950000000000003" customHeight="1" x14ac:dyDescent="0.2">
      <c r="A468" s="185" t="str">
        <f>'Orçamento Sintético'!A467</f>
        <v>34.3.2</v>
      </c>
      <c r="B468" s="179">
        <f>'Orçamento Sintético'!B467</f>
        <v>100722</v>
      </c>
      <c r="C468" s="180" t="str">
        <f>'Orçamento Sintético'!C467</f>
        <v>PINTURA COM TINTA ALQUIDICA DE FUNDO (TIPO ZARCÃO) APLICADA A ROLO OU PINCEL SOBRE SUPERFÍCIES METÁLICAS, EXECUTADA EM OBRA,UMA DEMÃO</v>
      </c>
      <c r="D468" s="187">
        <f>'Orçamento Sintético'!G467</f>
        <v>372.94</v>
      </c>
      <c r="E468" s="268"/>
      <c r="F468" s="265"/>
      <c r="G468" s="266"/>
      <c r="H468" s="268"/>
      <c r="I468" s="265"/>
      <c r="J468" s="266"/>
      <c r="K468" s="268"/>
      <c r="L468" s="265"/>
      <c r="M468" s="266"/>
      <c r="N468" s="268"/>
      <c r="O468" s="265"/>
      <c r="P468" s="266"/>
      <c r="Q468" s="268"/>
      <c r="R468" s="265"/>
      <c r="S468" s="274">
        <v>1</v>
      </c>
      <c r="T468" s="268"/>
      <c r="U468" s="265"/>
      <c r="V468" s="266"/>
      <c r="W468" s="59"/>
      <c r="X468" s="59"/>
      <c r="Y468" s="59"/>
      <c r="Z468" s="59"/>
      <c r="AA468" s="59"/>
      <c r="AB468" s="59"/>
      <c r="AC468" s="59"/>
      <c r="AD468" s="59"/>
      <c r="AE468" s="59"/>
      <c r="AF468" s="59"/>
      <c r="AG468" s="59"/>
      <c r="AH468" s="59"/>
      <c r="AI468" s="59"/>
      <c r="AJ468" s="59"/>
      <c r="AK468" s="59"/>
      <c r="AL468" s="59"/>
    </row>
    <row r="469" spans="1:38" s="6" customFormat="1" ht="60" customHeight="1" thickBot="1" x14ac:dyDescent="0.25">
      <c r="A469" s="185" t="str">
        <f>'Orçamento Sintético'!A468</f>
        <v>34.3.3</v>
      </c>
      <c r="B469" s="179">
        <f>'Orçamento Sintético'!B468</f>
        <v>100750</v>
      </c>
      <c r="C469" s="180" t="str">
        <f>'Orçamento Sintético'!C468</f>
        <v>PINTURA COM TINTA ALQUIDICA DE ACABAMENTO (ESMALTE SINTÉTICO FOSCO) APLICADA A ROLO OU PINCEL SOBRE SUPERFÍCIES METÁLICAS, EXECUTADA EM OBRA, DUAS DEMÃOS - COR CINZA</v>
      </c>
      <c r="D469" s="187">
        <f>'Orçamento Sintético'!G468</f>
        <v>744.48</v>
      </c>
      <c r="E469" s="268"/>
      <c r="F469" s="265"/>
      <c r="G469" s="266"/>
      <c r="H469" s="268"/>
      <c r="I469" s="265"/>
      <c r="J469" s="266"/>
      <c r="K469" s="268"/>
      <c r="L469" s="265"/>
      <c r="M469" s="266"/>
      <c r="N469" s="268"/>
      <c r="O469" s="265"/>
      <c r="P469" s="266"/>
      <c r="Q469" s="268"/>
      <c r="R469" s="265"/>
      <c r="S469" s="266"/>
      <c r="T469" s="264">
        <v>1</v>
      </c>
      <c r="U469" s="265"/>
      <c r="V469" s="266"/>
      <c r="W469" s="59"/>
      <c r="X469" s="59"/>
      <c r="Y469" s="59"/>
      <c r="Z469" s="59"/>
      <c r="AA469" s="59"/>
      <c r="AB469" s="59"/>
      <c r="AC469" s="59"/>
      <c r="AD469" s="59"/>
      <c r="AE469" s="59"/>
      <c r="AF469" s="59"/>
      <c r="AG469" s="59"/>
      <c r="AH469" s="59"/>
      <c r="AI469" s="59"/>
      <c r="AJ469" s="59"/>
      <c r="AK469" s="59"/>
      <c r="AL469" s="59"/>
    </row>
    <row r="470" spans="1:38" s="8" customFormat="1" ht="30" customHeight="1" thickBot="1" x14ac:dyDescent="0.25">
      <c r="A470" s="188" t="str">
        <f>'Orçamento Sintético'!A469</f>
        <v>34.4</v>
      </c>
      <c r="B470" s="181"/>
      <c r="C470" s="182" t="str">
        <f>'Orçamento Sintético'!C469</f>
        <v>PINTURA DA ESTRUTURA METÁLICA DA COBERTURA</v>
      </c>
      <c r="D470" s="189">
        <f>SUM(D471:D471)</f>
        <v>3624.39</v>
      </c>
      <c r="E470" s="333">
        <f>SUM(E471:G471)*$D$471</f>
        <v>0</v>
      </c>
      <c r="F470" s="334"/>
      <c r="G470" s="123">
        <f>E470/$D$470</f>
        <v>0</v>
      </c>
      <c r="H470" s="333">
        <f t="shared" ref="H470" si="506">SUM(H471:J471)*$D$471</f>
        <v>0</v>
      </c>
      <c r="I470" s="334"/>
      <c r="J470" s="123">
        <f t="shared" ref="J470" si="507">H470/$D$470</f>
        <v>0</v>
      </c>
      <c r="K470" s="333">
        <f t="shared" ref="K470" si="508">SUM(K471:M471)*$D$471</f>
        <v>0</v>
      </c>
      <c r="L470" s="334"/>
      <c r="M470" s="123">
        <f t="shared" ref="M470" si="509">K470/$D$470</f>
        <v>0</v>
      </c>
      <c r="N470" s="333">
        <f t="shared" ref="N470" si="510">SUM(N471:P471)*$D$471</f>
        <v>0</v>
      </c>
      <c r="O470" s="334"/>
      <c r="P470" s="123">
        <f t="shared" ref="P470" si="511">N470/$D$470</f>
        <v>0</v>
      </c>
      <c r="Q470" s="340">
        <f t="shared" ref="Q470" si="512">SUM(Q471:S471)*$D$471</f>
        <v>3624.39</v>
      </c>
      <c r="R470" s="339"/>
      <c r="S470" s="287">
        <f t="shared" ref="S470" si="513">Q470/$D$470</f>
        <v>1</v>
      </c>
      <c r="T470" s="333">
        <f t="shared" ref="T470" si="514">SUM(T471:V471)*$D$471</f>
        <v>0</v>
      </c>
      <c r="U470" s="334"/>
      <c r="V470" s="123">
        <f>T470/$D$470</f>
        <v>0</v>
      </c>
      <c r="W470" s="59"/>
      <c r="X470" s="59"/>
      <c r="Y470" s="59"/>
      <c r="Z470" s="59"/>
      <c r="AA470" s="59"/>
      <c r="AB470" s="59"/>
      <c r="AC470" s="59"/>
      <c r="AD470" s="59"/>
      <c r="AE470" s="59"/>
      <c r="AF470" s="59"/>
      <c r="AG470" s="59"/>
      <c r="AH470" s="59"/>
      <c r="AI470" s="59"/>
      <c r="AJ470" s="59"/>
      <c r="AK470" s="59"/>
      <c r="AL470" s="59"/>
    </row>
    <row r="471" spans="1:38" s="6" customFormat="1" ht="39.950000000000003" customHeight="1" thickBot="1" x14ac:dyDescent="0.25">
      <c r="A471" s="185" t="str">
        <f>'Orçamento Sintético'!A470</f>
        <v>34.4.1</v>
      </c>
      <c r="B471" s="179">
        <f>'Orçamento Sintético'!B470</f>
        <v>100722</v>
      </c>
      <c r="C471" s="180" t="str">
        <f>'Orçamento Sintético'!C470</f>
        <v>PINTURA COM TINTA ALQUIDICA DE FUNDO (TIPO ZARCÃO) APLICADA A ROLO OU PINCEL SOBRE SUPERFÍCIES METÁLICAS, EXECUTADA EM OBRA, UMA DEMÃO</v>
      </c>
      <c r="D471" s="187">
        <f>'Orçamento Sintético'!G470</f>
        <v>3624.39</v>
      </c>
      <c r="E471" s="268"/>
      <c r="F471" s="265"/>
      <c r="G471" s="266"/>
      <c r="H471" s="268"/>
      <c r="I471" s="265"/>
      <c r="J471" s="266"/>
      <c r="K471" s="268"/>
      <c r="L471" s="265"/>
      <c r="M471" s="266"/>
      <c r="N471" s="268"/>
      <c r="O471" s="265"/>
      <c r="P471" s="266"/>
      <c r="Q471" s="268"/>
      <c r="R471" s="265"/>
      <c r="S471" s="274">
        <v>1</v>
      </c>
      <c r="T471" s="268"/>
      <c r="U471" s="265"/>
      <c r="V471" s="266"/>
      <c r="W471" s="59"/>
      <c r="X471" s="59"/>
      <c r="Y471" s="59"/>
      <c r="Z471" s="59"/>
      <c r="AA471" s="59"/>
      <c r="AB471" s="59"/>
      <c r="AC471" s="59"/>
      <c r="AD471" s="59"/>
      <c r="AE471" s="59"/>
      <c r="AF471" s="59"/>
      <c r="AG471" s="59"/>
      <c r="AH471" s="59"/>
      <c r="AI471" s="59"/>
      <c r="AJ471" s="59"/>
      <c r="AK471" s="59"/>
      <c r="AL471" s="59"/>
    </row>
    <row r="472" spans="1:38" s="8" customFormat="1" ht="30" customHeight="1" thickBot="1" x14ac:dyDescent="0.25">
      <c r="A472" s="183">
        <f>'Orçamento Sintético'!A471</f>
        <v>35</v>
      </c>
      <c r="B472" s="177"/>
      <c r="C472" s="178" t="str">
        <f>'Orçamento Sintético'!C471</f>
        <v>PREVENÇÃO E COMBATE À INCÊNDIO</v>
      </c>
      <c r="D472" s="184">
        <f>SUM(D473:D475)</f>
        <v>820.26</v>
      </c>
      <c r="E472" s="333">
        <f>SUM(E473:G473)*$D$473+SUM(E474:G474)*$D$474+SUM(E475:G475)*$D$475</f>
        <v>0</v>
      </c>
      <c r="F472" s="334"/>
      <c r="G472" s="123">
        <f>E472/$D$472</f>
        <v>0</v>
      </c>
      <c r="H472" s="337">
        <f>SUM(H473:J473)*$D$473+SUM(H474:J474)*$D$474+SUM(H475:J475)*$D$475</f>
        <v>0</v>
      </c>
      <c r="I472" s="334"/>
      <c r="J472" s="123">
        <f>H472/$D$472</f>
        <v>0</v>
      </c>
      <c r="K472" s="337">
        <f>SUM(K473:M473)*$D$473+SUM(K474:M474)*$D$474+SUM(K475:M475)*$D$475</f>
        <v>0</v>
      </c>
      <c r="L472" s="334"/>
      <c r="M472" s="123">
        <f>K472/$D$472</f>
        <v>0</v>
      </c>
      <c r="N472" s="337">
        <f>SUM(N473:P473)*$D$473+SUM(N474:P474)*$D$474+SUM(N475:P475)*$D$475</f>
        <v>0</v>
      </c>
      <c r="O472" s="334"/>
      <c r="P472" s="123">
        <f>N472/$D$472</f>
        <v>0</v>
      </c>
      <c r="Q472" s="337">
        <f>SUM(Q473:S473)*$D$473+SUM(Q474:S474)*$D$474+SUM(Q475:S475)*$D$475</f>
        <v>0</v>
      </c>
      <c r="R472" s="334"/>
      <c r="S472" s="123">
        <f>Q472/$D$472</f>
        <v>0</v>
      </c>
      <c r="T472" s="338">
        <f>SUM(T473:V473)*$D$473+SUM(T474:V474)*$D$474+SUM(T475:V475)*$D$475</f>
        <v>820.26</v>
      </c>
      <c r="U472" s="339"/>
      <c r="V472" s="287">
        <f>T472/$D$472</f>
        <v>1</v>
      </c>
      <c r="W472" s="59"/>
      <c r="X472" s="154">
        <f>E472+H472+K472+N472+T472+Q472</f>
        <v>820.26</v>
      </c>
      <c r="Y472" s="59"/>
      <c r="Z472" s="59"/>
      <c r="AA472" s="59"/>
      <c r="AB472" s="59"/>
      <c r="AC472" s="59"/>
      <c r="AD472" s="59"/>
      <c r="AE472" s="59"/>
      <c r="AF472" s="59"/>
      <c r="AG472" s="59"/>
      <c r="AH472" s="59"/>
      <c r="AI472" s="59"/>
      <c r="AJ472" s="59"/>
      <c r="AK472" s="59"/>
      <c r="AL472" s="59"/>
    </row>
    <row r="473" spans="1:38" s="70" customFormat="1" ht="39.950000000000003" customHeight="1" x14ac:dyDescent="0.2">
      <c r="A473" s="185" t="str">
        <f>'Orçamento Sintético'!A472</f>
        <v>35.1</v>
      </c>
      <c r="B473" s="179" t="str">
        <f>'Orçamento Sintético'!B472</f>
        <v>TRE - 0319</v>
      </c>
      <c r="C473" s="180" t="str">
        <f>'Orçamento Sintético'!C472</f>
        <v>EXTINTOR DE INCÊNDIO DE PQS, TIPO ABC, 6KG - FORNECIMENTO E INSTALAÇÃO</v>
      </c>
      <c r="D473" s="187">
        <f>'Orçamento Sintético'!G472</f>
        <v>380.4</v>
      </c>
      <c r="E473" s="268"/>
      <c r="F473" s="265"/>
      <c r="G473" s="266"/>
      <c r="H473" s="268"/>
      <c r="I473" s="265"/>
      <c r="J473" s="266"/>
      <c r="K473" s="268"/>
      <c r="L473" s="265"/>
      <c r="M473" s="266"/>
      <c r="N473" s="268"/>
      <c r="O473" s="265"/>
      <c r="P473" s="266"/>
      <c r="Q473" s="268"/>
      <c r="R473" s="265"/>
      <c r="S473" s="266"/>
      <c r="T473" s="268"/>
      <c r="U473" s="265"/>
      <c r="V473" s="274">
        <v>1</v>
      </c>
      <c r="W473" s="59"/>
      <c r="X473" s="59"/>
      <c r="Y473" s="59"/>
      <c r="Z473" s="59"/>
      <c r="AA473" s="59"/>
      <c r="AB473" s="59"/>
      <c r="AC473" s="59"/>
      <c r="AD473" s="59"/>
      <c r="AE473" s="59"/>
      <c r="AF473" s="59"/>
      <c r="AG473" s="59"/>
      <c r="AH473" s="59"/>
      <c r="AI473" s="59"/>
      <c r="AJ473" s="59"/>
      <c r="AK473" s="59"/>
      <c r="AL473" s="59"/>
    </row>
    <row r="474" spans="1:38" s="6" customFormat="1" ht="60" customHeight="1" x14ac:dyDescent="0.2">
      <c r="A474" s="185" t="str">
        <f>'Orçamento Sintético'!A473</f>
        <v>35.2</v>
      </c>
      <c r="B474" s="179" t="str">
        <f>'Orçamento Sintético'!B473</f>
        <v>TRE - 0306</v>
      </c>
      <c r="C474" s="180" t="str">
        <f>'Orçamento Sintético'!C473</f>
        <v>PLACA DE SINALIZAÇÃO DE EXTINTOR, FOTOLUMINESCENTE, QUADRADA 20 x 20CM, EM PVC 2MM, ANTICHAMAS (SÍMBOLOS, CORES E PICTOGRAMAS CONFORME NBR 13434)</v>
      </c>
      <c r="D474" s="187">
        <f>'Orçamento Sintético'!G473</f>
        <v>49.44</v>
      </c>
      <c r="E474" s="268"/>
      <c r="F474" s="265"/>
      <c r="G474" s="266"/>
      <c r="H474" s="268"/>
      <c r="I474" s="265"/>
      <c r="J474" s="266"/>
      <c r="K474" s="268"/>
      <c r="L474" s="265"/>
      <c r="M474" s="266"/>
      <c r="N474" s="268"/>
      <c r="O474" s="265"/>
      <c r="P474" s="266"/>
      <c r="Q474" s="268"/>
      <c r="R474" s="265"/>
      <c r="S474" s="266"/>
      <c r="T474" s="268"/>
      <c r="U474" s="265"/>
      <c r="V474" s="274">
        <v>1</v>
      </c>
      <c r="W474" s="59"/>
      <c r="X474" s="59"/>
      <c r="Y474" s="59"/>
      <c r="Z474" s="59"/>
      <c r="AA474" s="59"/>
      <c r="AB474" s="59"/>
      <c r="AC474" s="59"/>
      <c r="AD474" s="59"/>
      <c r="AE474" s="59"/>
      <c r="AF474" s="59"/>
      <c r="AG474" s="59"/>
      <c r="AH474" s="59"/>
      <c r="AI474" s="59"/>
      <c r="AJ474" s="59"/>
      <c r="AK474" s="59"/>
      <c r="AL474" s="59"/>
    </row>
    <row r="475" spans="1:38" s="6" customFormat="1" ht="60" customHeight="1" thickBot="1" x14ac:dyDescent="0.25">
      <c r="A475" s="185" t="str">
        <f>'Orçamento Sintético'!A474</f>
        <v>35.3</v>
      </c>
      <c r="B475" s="179" t="str">
        <f>'Orçamento Sintético'!B474</f>
        <v>TRE - 0307</v>
      </c>
      <c r="C475" s="180" t="str">
        <f>'Orçamento Sintético'!C474</f>
        <v>PLACA DE SINALIZAÇÃO DE SAÍDA DE EMERGÊNCIA, FOTOLUMINESCENTE, DIMENSÕES 13 x 26CM, EM PVC 2MM, ANTICHAMAS (SÍMBOLOS, CORES E PICTOGRAMAS CONFORME NBR 13434)</v>
      </c>
      <c r="D475" s="187">
        <f>'Orçamento Sintético'!G474</f>
        <v>390.42</v>
      </c>
      <c r="E475" s="268"/>
      <c r="F475" s="265"/>
      <c r="G475" s="266"/>
      <c r="H475" s="268"/>
      <c r="I475" s="265"/>
      <c r="J475" s="266"/>
      <c r="K475" s="268"/>
      <c r="L475" s="265"/>
      <c r="M475" s="266"/>
      <c r="N475" s="268"/>
      <c r="O475" s="265"/>
      <c r="P475" s="266"/>
      <c r="Q475" s="268"/>
      <c r="R475" s="265"/>
      <c r="S475" s="266"/>
      <c r="T475" s="268"/>
      <c r="U475" s="265"/>
      <c r="V475" s="274">
        <v>1</v>
      </c>
      <c r="W475" s="59"/>
      <c r="X475" s="59"/>
      <c r="Y475" s="59"/>
      <c r="Z475" s="59"/>
      <c r="AA475" s="59"/>
      <c r="AB475" s="59"/>
      <c r="AC475" s="59"/>
      <c r="AD475" s="59"/>
      <c r="AE475" s="59"/>
      <c r="AF475" s="59"/>
      <c r="AG475" s="59"/>
      <c r="AH475" s="59"/>
      <c r="AI475" s="59"/>
      <c r="AJ475" s="59"/>
      <c r="AK475" s="59"/>
      <c r="AL475" s="59"/>
    </row>
    <row r="476" spans="1:38" s="8" customFormat="1" ht="30" customHeight="1" thickBot="1" x14ac:dyDescent="0.25">
      <c r="A476" s="183">
        <f>'Orçamento Sintético'!A475</f>
        <v>36</v>
      </c>
      <c r="B476" s="177"/>
      <c r="C476" s="178" t="str">
        <f>'Orçamento Sintético'!C475</f>
        <v>SINALIZAÇÃO VISUAL</v>
      </c>
      <c r="D476" s="184">
        <f>SUM(D477:D481)</f>
        <v>9511.6299999999992</v>
      </c>
      <c r="E476" s="333">
        <f>SUM(E477:G477)*$D$477+SUM(E478:G478)*$D$478+SUM(E479:G479)*$D$479+SUM(E480:G480)*$D$480+SUM(E481:G481)*$D$481</f>
        <v>0</v>
      </c>
      <c r="F476" s="334"/>
      <c r="G476" s="123">
        <f>E476/$D$476</f>
        <v>0</v>
      </c>
      <c r="H476" s="337">
        <f>SUM(H477:J477)*$D$477+SUM(H478:J478)*$D$478+SUM(H479:J479)*$D$479+SUM(H480:J480)*$D$480+SUM(H481:J481)*$D$481</f>
        <v>0</v>
      </c>
      <c r="I476" s="334"/>
      <c r="J476" s="123">
        <f>H476/$D$476</f>
        <v>0</v>
      </c>
      <c r="K476" s="337">
        <f>SUM(K477:M477)*$D$477+SUM(K478:M478)*$D$478+SUM(K479:M479)*$D$479+SUM(K480:M480)*$D$480+SUM(K481:M481)*$D$481</f>
        <v>0</v>
      </c>
      <c r="L476" s="334"/>
      <c r="M476" s="123">
        <f>K476/$D$476</f>
        <v>0</v>
      </c>
      <c r="N476" s="337">
        <f>SUM(N477:P477)*$D$477+SUM(N478:P478)*$D$478+SUM(N479:P479)*$D$479+SUM(N480:P480)*$D$480+SUM(N481:P481)*$D$481</f>
        <v>0</v>
      </c>
      <c r="O476" s="334"/>
      <c r="P476" s="123">
        <f>N476/$D$476</f>
        <v>0</v>
      </c>
      <c r="Q476" s="337">
        <f>SUM(Q477:S477)*$D$477+SUM(Q478:S478)*$D$478+SUM(Q479:S479)*$D$479+SUM(Q480:S480)*$D$480+SUM(Q481:S481)*$D$481</f>
        <v>0</v>
      </c>
      <c r="R476" s="334"/>
      <c r="S476" s="123">
        <f>Q476/$D$476</f>
        <v>0</v>
      </c>
      <c r="T476" s="347">
        <f>SUM(T477:V477)*$D$477+SUM(T478:V478)*$D$478+SUM(T479:V479)*$D$479+SUM(T480:V480)*$D$480+SUM(T481:V481)*$D$481</f>
        <v>9511.6299999999992</v>
      </c>
      <c r="U476" s="336"/>
      <c r="V476" s="262">
        <f>T476/$D$476</f>
        <v>1</v>
      </c>
      <c r="W476" s="59"/>
      <c r="X476" s="154">
        <f>E476+H476+K476+N476+T476+Q476</f>
        <v>9511.6299999999992</v>
      </c>
      <c r="Y476" s="59"/>
      <c r="Z476" s="59"/>
      <c r="AA476" s="59"/>
      <c r="AB476" s="59"/>
      <c r="AC476" s="59"/>
      <c r="AD476" s="59"/>
      <c r="AE476" s="59"/>
      <c r="AF476" s="59"/>
      <c r="AG476" s="59"/>
      <c r="AH476" s="59"/>
      <c r="AI476" s="59"/>
      <c r="AJ476" s="59"/>
      <c r="AK476" s="59"/>
      <c r="AL476" s="59"/>
    </row>
    <row r="477" spans="1:38" s="6" customFormat="1" ht="60" customHeight="1" x14ac:dyDescent="0.2">
      <c r="A477" s="185" t="str">
        <f>'Orçamento Sintético'!A476</f>
        <v>36.1</v>
      </c>
      <c r="B477" s="179" t="str">
        <f>'Orçamento Sintético'!B476</f>
        <v>TRE - 0071</v>
      </c>
      <c r="C477" s="180" t="str">
        <f>'Orçamento Sintético'!C476</f>
        <v>PLACA DE IDENTIFICAÇÃO DE AMBIENTES EM ACRILICO TRANSPARENTE ADESIVADO COM DETALHE CIRCULAR, BORDA POLIDA, DIMENSÕES  25,00 x 9,50CM – PADRÃO TRE.</v>
      </c>
      <c r="D477" s="187">
        <f>'Orçamento Sintético'!G476</f>
        <v>462.69</v>
      </c>
      <c r="E477" s="268"/>
      <c r="F477" s="265"/>
      <c r="G477" s="266"/>
      <c r="H477" s="268"/>
      <c r="I477" s="265"/>
      <c r="J477" s="266"/>
      <c r="K477" s="268"/>
      <c r="L477" s="265"/>
      <c r="M477" s="266"/>
      <c r="N477" s="268"/>
      <c r="O477" s="265"/>
      <c r="P477" s="266"/>
      <c r="Q477" s="268"/>
      <c r="R477" s="265"/>
      <c r="S477" s="266"/>
      <c r="T477" s="268"/>
      <c r="U477" s="265"/>
      <c r="V477" s="274">
        <v>1</v>
      </c>
      <c r="W477" s="59"/>
      <c r="X477" s="59"/>
      <c r="Y477" s="59"/>
      <c r="Z477" s="59"/>
      <c r="AA477" s="59"/>
      <c r="AB477" s="59"/>
      <c r="AC477" s="59"/>
      <c r="AD477" s="59"/>
      <c r="AE477" s="59"/>
      <c r="AF477" s="59"/>
      <c r="AG477" s="59"/>
      <c r="AH477" s="59"/>
      <c r="AI477" s="59"/>
      <c r="AJ477" s="59"/>
      <c r="AK477" s="59"/>
      <c r="AL477" s="59"/>
    </row>
    <row r="478" spans="1:38" s="55" customFormat="1" ht="39.950000000000003" customHeight="1" x14ac:dyDescent="0.2">
      <c r="A478" s="185" t="str">
        <f>'Orçamento Sintético'!A477</f>
        <v>36.2</v>
      </c>
      <c r="B478" s="179" t="str">
        <f>'Orçamento Sintético'!B477</f>
        <v>TRE - 0308</v>
      </c>
      <c r="C478" s="180" t="str">
        <f>'Orçamento Sintético'!C477</f>
        <v>PLACA DE INAUGURAÇÃO EM AÇO INOX, PINTURA EM CORROSÃO, DIMENSÕES 50 x 40CM (L x A) - FORNECIMENTO E INSTALAÇÃO</v>
      </c>
      <c r="D478" s="187">
        <f>'Orçamento Sintético'!G477</f>
        <v>926.91</v>
      </c>
      <c r="E478" s="268"/>
      <c r="F478" s="265"/>
      <c r="G478" s="266"/>
      <c r="H478" s="268"/>
      <c r="I478" s="265"/>
      <c r="J478" s="266"/>
      <c r="K478" s="268"/>
      <c r="L478" s="265"/>
      <c r="M478" s="266"/>
      <c r="N478" s="268"/>
      <c r="O478" s="265"/>
      <c r="P478" s="266"/>
      <c r="Q478" s="268"/>
      <c r="R478" s="265"/>
      <c r="S478" s="266"/>
      <c r="T478" s="268"/>
      <c r="U478" s="265"/>
      <c r="V478" s="274">
        <v>1</v>
      </c>
      <c r="W478" s="59"/>
      <c r="X478" s="59"/>
      <c r="Y478" s="59"/>
      <c r="Z478" s="59"/>
      <c r="AA478" s="59"/>
      <c r="AB478" s="59"/>
      <c r="AC478" s="59"/>
      <c r="AD478" s="59"/>
      <c r="AE478" s="59"/>
      <c r="AF478" s="59"/>
      <c r="AG478" s="59"/>
      <c r="AH478" s="59"/>
      <c r="AI478" s="59"/>
      <c r="AJ478" s="59"/>
      <c r="AK478" s="59"/>
      <c r="AL478" s="59"/>
    </row>
    <row r="479" spans="1:38" s="6" customFormat="1" ht="39.950000000000003" customHeight="1" x14ac:dyDescent="0.2">
      <c r="A479" s="185" t="str">
        <f>'Orçamento Sintético'!A478</f>
        <v>36.3</v>
      </c>
      <c r="B479" s="179" t="str">
        <f>'Orçamento Sintético'!B478</f>
        <v>TRE - 0097</v>
      </c>
      <c r="C479" s="180" t="str">
        <f>'Orçamento Sintético'!C478</f>
        <v xml:space="preserve">LETRA DE AÇO INOX EM CAIXA ALTA, ALTURA ENTRE 16 E 20CM - FORNECIMENTO E INSTALAÇÃO </v>
      </c>
      <c r="D479" s="187">
        <f>'Orçamento Sintético'!G478</f>
        <v>4566.12</v>
      </c>
      <c r="E479" s="268"/>
      <c r="F479" s="265"/>
      <c r="G479" s="266"/>
      <c r="H479" s="268"/>
      <c r="I479" s="265"/>
      <c r="J479" s="266"/>
      <c r="K479" s="268"/>
      <c r="L479" s="265"/>
      <c r="M479" s="266"/>
      <c r="N479" s="268"/>
      <c r="O479" s="265"/>
      <c r="P479" s="266"/>
      <c r="Q479" s="268"/>
      <c r="R479" s="265"/>
      <c r="S479" s="266"/>
      <c r="T479" s="268"/>
      <c r="U479" s="265"/>
      <c r="V479" s="274">
        <v>1</v>
      </c>
      <c r="W479" s="59"/>
      <c r="X479" s="59"/>
      <c r="Y479" s="59"/>
      <c r="Z479" s="59"/>
      <c r="AA479" s="59"/>
      <c r="AB479" s="59"/>
      <c r="AC479" s="59"/>
      <c r="AD479" s="59"/>
      <c r="AE479" s="59"/>
      <c r="AF479" s="59"/>
      <c r="AG479" s="59"/>
      <c r="AH479" s="59"/>
      <c r="AI479" s="59"/>
      <c r="AJ479" s="59"/>
      <c r="AK479" s="59"/>
      <c r="AL479" s="59"/>
    </row>
    <row r="480" spans="1:38" s="6" customFormat="1" ht="39.950000000000003" customHeight="1" x14ac:dyDescent="0.2">
      <c r="A480" s="185" t="str">
        <f>'Orçamento Sintético'!A479</f>
        <v>36.4</v>
      </c>
      <c r="B480" s="179" t="str">
        <f>'Orçamento Sintético'!B479</f>
        <v>TRE - 0098</v>
      </c>
      <c r="C480" s="180" t="str">
        <f>'Orçamento Sintético'!C479</f>
        <v>BRASÃO DA REPÚBLICA EM CHAPA DE AÇO INOX, PINTURA POR PROCESSO DE CORROSÃO, ALTURA DE 70CM, LARGURA PROPORCIONAL, COM BASE EMBORRACHADA DE 2CM DE ESPESSURA - FORNECIMENTO E INSTALAÇÃO</v>
      </c>
      <c r="D480" s="191">
        <f>'Orçamento Sintético'!G479</f>
        <v>1486.53</v>
      </c>
      <c r="E480" s="268"/>
      <c r="F480" s="265"/>
      <c r="G480" s="266"/>
      <c r="H480" s="268"/>
      <c r="I480" s="265"/>
      <c r="J480" s="266"/>
      <c r="K480" s="268"/>
      <c r="L480" s="265"/>
      <c r="M480" s="266"/>
      <c r="N480" s="268"/>
      <c r="O480" s="265"/>
      <c r="P480" s="266"/>
      <c r="Q480" s="268"/>
      <c r="R480" s="265"/>
      <c r="S480" s="266"/>
      <c r="T480" s="268"/>
      <c r="U480" s="265"/>
      <c r="V480" s="274">
        <v>1</v>
      </c>
      <c r="W480" s="59"/>
      <c r="X480" s="59"/>
      <c r="Y480" s="59"/>
      <c r="Z480" s="59"/>
      <c r="AA480" s="59"/>
      <c r="AB480" s="59"/>
      <c r="AC480" s="59"/>
      <c r="AD480" s="59"/>
      <c r="AE480" s="59"/>
      <c r="AF480" s="59"/>
      <c r="AG480" s="59"/>
      <c r="AH480" s="59"/>
      <c r="AI480" s="59"/>
      <c r="AJ480" s="59"/>
      <c r="AK480" s="59"/>
      <c r="AL480" s="59"/>
    </row>
    <row r="481" spans="1:38" s="6" customFormat="1" ht="60" customHeight="1" thickBot="1" x14ac:dyDescent="0.25">
      <c r="A481" s="185" t="str">
        <f>'Orçamento Sintético'!A480</f>
        <v>36.5</v>
      </c>
      <c r="B481" s="179" t="str">
        <f>'Orçamento Sintético'!B480</f>
        <v>TRE - 0309</v>
      </c>
      <c r="C481" s="180" t="str">
        <f>'Orçamento Sintético'!C480</f>
        <v>LOGOMARCA DO TRE, EM CHAPAS DE ACM (CORES VERDE, AMARELO E AZUL), ALTURA 1,00M, ESTRUTURADA SOBRE PERFIS DE ALUMINIO - FORNECIMENTO E INSTALAÇÃO</v>
      </c>
      <c r="D481" s="187">
        <f>'Orçamento Sintético'!G480</f>
        <v>2069.38</v>
      </c>
      <c r="E481" s="268"/>
      <c r="F481" s="265"/>
      <c r="G481" s="266"/>
      <c r="H481" s="268"/>
      <c r="I481" s="265"/>
      <c r="J481" s="266"/>
      <c r="K481" s="268"/>
      <c r="L481" s="265"/>
      <c r="M481" s="266"/>
      <c r="N481" s="268"/>
      <c r="O481" s="265"/>
      <c r="P481" s="266"/>
      <c r="Q481" s="268"/>
      <c r="R481" s="265"/>
      <c r="S481" s="266"/>
      <c r="T481" s="268"/>
      <c r="U481" s="265"/>
      <c r="V481" s="274">
        <v>1</v>
      </c>
      <c r="W481" s="59"/>
      <c r="X481" s="59"/>
      <c r="Y481" s="59"/>
      <c r="Z481" s="59"/>
      <c r="AA481" s="59"/>
      <c r="AB481" s="59"/>
      <c r="AC481" s="59"/>
      <c r="AD481" s="59"/>
      <c r="AE481" s="59"/>
      <c r="AF481" s="59"/>
      <c r="AG481" s="59"/>
      <c r="AH481" s="59"/>
      <c r="AI481" s="59"/>
      <c r="AJ481" s="59"/>
      <c r="AK481" s="59"/>
      <c r="AL481" s="59"/>
    </row>
    <row r="482" spans="1:38" s="8" customFormat="1" ht="30" customHeight="1" thickBot="1" x14ac:dyDescent="0.25">
      <c r="A482" s="183">
        <f>'Orçamento Sintético'!A481</f>
        <v>37</v>
      </c>
      <c r="B482" s="177"/>
      <c r="C482" s="178" t="str">
        <f>'Orçamento Sintético'!C481</f>
        <v>SERVIÇOS DIVERSOS</v>
      </c>
      <c r="D482" s="184">
        <f>SUM(D483:D487)</f>
        <v>6723.57</v>
      </c>
      <c r="E482" s="333">
        <f>SUM(E483:G483)*$D$483+SUM(E484:G484)*$D$484+SUM(E485:G485)*$D$485+SUM(E486:G486)*$D$486+SUM(E487:G487)*$D$487</f>
        <v>0</v>
      </c>
      <c r="F482" s="334"/>
      <c r="G482" s="123">
        <f>E482/$D$482</f>
        <v>0</v>
      </c>
      <c r="H482" s="333">
        <f>SUM(H483:J483)*$D$483+SUM(H484:J484)*$D$484+SUM(H485:J485)*$D$485+SUM(H486:J486)*$D$486+SUM(H487:J487)*$D$487</f>
        <v>0</v>
      </c>
      <c r="I482" s="334"/>
      <c r="J482" s="123">
        <f t="shared" ref="J482" si="515">H482/$D$482</f>
        <v>0</v>
      </c>
      <c r="K482" s="333">
        <f t="shared" ref="K482" si="516">SUM(K483:M483)*$D$483+SUM(K484:M484)*$D$484+SUM(K485:M485)*$D$485+SUM(K486:M486)*$D$486+SUM(K487:M487)*$D$487</f>
        <v>0</v>
      </c>
      <c r="L482" s="334"/>
      <c r="M482" s="123">
        <f t="shared" ref="M482" si="517">K482/$D$482</f>
        <v>0</v>
      </c>
      <c r="N482" s="335">
        <f t="shared" ref="N482" si="518">SUM(N483:P483)*$D$483+SUM(N484:P484)*$D$484+SUM(N485:P485)*$D$485+SUM(N486:P486)*$D$486+SUM(N487:P487)*$D$487</f>
        <v>1831.95</v>
      </c>
      <c r="O482" s="336"/>
      <c r="P482" s="262">
        <f t="shared" ref="P482" si="519">N482/$D$482</f>
        <v>0.27246685912394758</v>
      </c>
      <c r="Q482" s="335">
        <f t="shared" ref="Q482" si="520">SUM(Q483:S483)*$D$483+SUM(Q484:S484)*$D$484+SUM(Q485:S485)*$D$485+SUM(Q486:S486)*$D$486+SUM(Q487:S487)*$D$487</f>
        <v>3573.62</v>
      </c>
      <c r="R482" s="336"/>
      <c r="S482" s="262">
        <f t="shared" ref="S482" si="521">Q482/$D$482</f>
        <v>0.53150632773957884</v>
      </c>
      <c r="T482" s="335">
        <f t="shared" ref="T482" si="522">SUM(T483:V483)*$D$483+SUM(T484:V484)*$D$484+SUM(T485:V485)*$D$485+SUM(T486:V486)*$D$486+SUM(T487:V487)*$D$487</f>
        <v>1318</v>
      </c>
      <c r="U482" s="336"/>
      <c r="V482" s="262">
        <f>T482/$D$482</f>
        <v>0.19602681313647363</v>
      </c>
      <c r="W482" s="59"/>
      <c r="X482" s="154">
        <f>E482+H482+K482+N482+T482+Q482</f>
        <v>6723.57</v>
      </c>
      <c r="Y482" s="59"/>
      <c r="Z482" s="59"/>
      <c r="AA482" s="59"/>
      <c r="AB482" s="59"/>
      <c r="AC482" s="59"/>
      <c r="AD482" s="59"/>
      <c r="AE482" s="59"/>
      <c r="AF482" s="59"/>
      <c r="AG482" s="59"/>
      <c r="AH482" s="59"/>
      <c r="AI482" s="59"/>
      <c r="AJ482" s="59"/>
      <c r="AK482" s="59"/>
      <c r="AL482" s="59"/>
    </row>
    <row r="483" spans="1:38" s="6" customFormat="1" ht="80.099999999999994" customHeight="1" x14ac:dyDescent="0.2">
      <c r="A483" s="185" t="str">
        <f>'Orçamento Sintético'!A482</f>
        <v>37.1</v>
      </c>
      <c r="B483" s="179" t="str">
        <f>'Orçamento Sintético'!B482</f>
        <v>TRE - 0310</v>
      </c>
      <c r="C483" s="180" t="str">
        <f>'Orçamento Sintético'!C482</f>
        <v>EXECUÇÃO DE CONJUNTO DE 3 (TRÊS) MASTROS PARA BANDEIRAS, EM TUBOS DE AÇO GALVANIZADO 2.1/2" E 2", ESPESSURA 2.65MM, ALTURA LIVRE DO MASTRO CENTRAL COM 6,00M E MASTROS LATERAIS COM 5,00M, INCLUSIVE PINTURA METALIZADA COM PISTOLA, FUNDAÇÃO EM BROCAS DE CONCRETO, BASE DE ACAMENTO EM CONCRETO, ROLDANAS E SUPORTE PARA CORDAS</v>
      </c>
      <c r="D483" s="187">
        <f>'Orçamento Sintético'!G482</f>
        <v>1940.8</v>
      </c>
      <c r="E483" s="268"/>
      <c r="F483" s="265"/>
      <c r="G483" s="266"/>
      <c r="H483" s="268"/>
      <c r="I483" s="265"/>
      <c r="J483" s="266"/>
      <c r="K483" s="268"/>
      <c r="L483" s="265"/>
      <c r="M483" s="266"/>
      <c r="N483" s="268"/>
      <c r="O483" s="275">
        <v>0.3</v>
      </c>
      <c r="P483" s="266"/>
      <c r="Q483" s="268"/>
      <c r="R483" s="275">
        <v>0.3</v>
      </c>
      <c r="S483" s="266"/>
      <c r="T483" s="268"/>
      <c r="U483" s="275">
        <v>0.4</v>
      </c>
      <c r="V483" s="266"/>
      <c r="W483" s="59"/>
      <c r="X483" s="59"/>
      <c r="Y483" s="59"/>
      <c r="Z483" s="59"/>
      <c r="AA483" s="59"/>
      <c r="AB483" s="59"/>
      <c r="AC483" s="59"/>
      <c r="AD483" s="59"/>
      <c r="AE483" s="59"/>
      <c r="AF483" s="59"/>
      <c r="AG483" s="59"/>
      <c r="AH483" s="59"/>
      <c r="AI483" s="59"/>
      <c r="AJ483" s="59"/>
      <c r="AK483" s="59"/>
      <c r="AL483" s="59"/>
    </row>
    <row r="484" spans="1:38" s="112" customFormat="1" ht="39.950000000000003" customHeight="1" x14ac:dyDescent="0.2">
      <c r="A484" s="185" t="str">
        <f>'Orçamento Sintético'!A483</f>
        <v>37.2</v>
      </c>
      <c r="B484" s="179">
        <f>'Orçamento Sintético'!B483</f>
        <v>101161</v>
      </c>
      <c r="C484" s="180" t="str">
        <f>'Orçamento Sintético'!C483</f>
        <v>ALVENARIA DE VEDAÇÃO COM ELEMENTO VAZADO (COBOGÓ) DE 7x50x50CM E ARGAMASSA DE ASSENTAMENTO COM PREPARO EM BETONEIRA</v>
      </c>
      <c r="D484" s="192">
        <f>'Orçamento Sintético'!G483</f>
        <v>75.39</v>
      </c>
      <c r="E484" s="268"/>
      <c r="F484" s="265"/>
      <c r="G484" s="266"/>
      <c r="H484" s="268"/>
      <c r="I484" s="265"/>
      <c r="J484" s="266"/>
      <c r="K484" s="268"/>
      <c r="L484" s="265"/>
      <c r="M484" s="266"/>
      <c r="N484" s="268"/>
      <c r="O484" s="265"/>
      <c r="P484" s="266"/>
      <c r="Q484" s="268"/>
      <c r="R484" s="275">
        <v>1</v>
      </c>
      <c r="S484" s="266"/>
      <c r="T484" s="268"/>
      <c r="U484" s="265"/>
      <c r="V484" s="266"/>
      <c r="W484" s="59"/>
      <c r="X484" s="59"/>
      <c r="Y484" s="59"/>
      <c r="Z484" s="59"/>
      <c r="AA484" s="59"/>
      <c r="AB484" s="59"/>
      <c r="AC484" s="59"/>
      <c r="AD484" s="59"/>
      <c r="AE484" s="59"/>
      <c r="AF484" s="59"/>
      <c r="AG484" s="59"/>
      <c r="AH484" s="59"/>
      <c r="AI484" s="59"/>
      <c r="AJ484" s="59"/>
      <c r="AK484" s="59"/>
      <c r="AL484" s="59"/>
    </row>
    <row r="485" spans="1:38" s="6" customFormat="1" ht="39.950000000000003" customHeight="1" x14ac:dyDescent="0.2">
      <c r="A485" s="185" t="str">
        <f>'Orçamento Sintético'!A484</f>
        <v>37.3</v>
      </c>
      <c r="B485" s="179" t="str">
        <f>'Orçamento Sintético'!B484</f>
        <v>TRE - 0202</v>
      </c>
      <c r="C485" s="180" t="str">
        <f>'Orçamento Sintético'!C484</f>
        <v>LIXEIRA EM PERFIS DE ALUMINIO FOSCO, DIMENSÕES 1,20 x 0,60 x 0,60M</v>
      </c>
      <c r="D485" s="187">
        <f>'Orçamento Sintético'!G484</f>
        <v>541.67999999999995</v>
      </c>
      <c r="E485" s="268"/>
      <c r="F485" s="265"/>
      <c r="G485" s="266"/>
      <c r="H485" s="268"/>
      <c r="I485" s="265"/>
      <c r="J485" s="266"/>
      <c r="K485" s="268"/>
      <c r="L485" s="265"/>
      <c r="M485" s="266"/>
      <c r="N485" s="268"/>
      <c r="O485" s="265"/>
      <c r="P485" s="266"/>
      <c r="Q485" s="268"/>
      <c r="R485" s="265"/>
      <c r="S485" s="266"/>
      <c r="T485" s="268"/>
      <c r="U485" s="265"/>
      <c r="V485" s="274">
        <v>1</v>
      </c>
      <c r="W485" s="59"/>
      <c r="X485" s="59"/>
      <c r="Y485" s="59"/>
      <c r="Z485" s="59"/>
      <c r="AA485" s="59"/>
      <c r="AB485" s="59"/>
      <c r="AC485" s="59"/>
      <c r="AD485" s="59"/>
      <c r="AE485" s="59"/>
      <c r="AF485" s="59"/>
      <c r="AG485" s="59"/>
      <c r="AH485" s="59"/>
      <c r="AI485" s="59"/>
      <c r="AJ485" s="59"/>
      <c r="AK485" s="59"/>
      <c r="AL485" s="59"/>
    </row>
    <row r="486" spans="1:38" s="6" customFormat="1" ht="60" customHeight="1" x14ac:dyDescent="0.2">
      <c r="A486" s="185" t="str">
        <f>'Orçamento Sintético'!A485</f>
        <v>37.4</v>
      </c>
      <c r="B486" s="179" t="str">
        <f>'Orçamento Sintético'!B485</f>
        <v>TRE - 0332</v>
      </c>
      <c r="C486" s="180" t="str">
        <f>'Orçamento Sintético'!C485</f>
        <v xml:space="preserve">GUARDA-CORPO EM AÇO GALVANIZADO DE 1,10M, MONTANTES TUBULARES DE 1.1/4” ESPAÇADOS A CADA 1,20M. TRAVESSA SUPERIOR DE 1.1/2”, GRADIL FORMADO POR TUBOS HORIZONTAIS DE 1” E VERTICAIS DE 3/4” </v>
      </c>
      <c r="D486" s="187">
        <f>'Orçamento Sintético'!G485</f>
        <v>618.4</v>
      </c>
      <c r="E486" s="268"/>
      <c r="F486" s="265"/>
      <c r="G486" s="266"/>
      <c r="H486" s="268"/>
      <c r="I486" s="265"/>
      <c r="J486" s="266"/>
      <c r="K486" s="268"/>
      <c r="L486" s="265"/>
      <c r="M486" s="266"/>
      <c r="N486" s="268"/>
      <c r="O486" s="265"/>
      <c r="P486" s="274">
        <v>0.3</v>
      </c>
      <c r="Q486" s="264">
        <v>0.7</v>
      </c>
      <c r="R486" s="265"/>
      <c r="S486" s="266"/>
      <c r="T486" s="268"/>
      <c r="U486" s="265"/>
      <c r="V486" s="266"/>
      <c r="W486" s="59"/>
      <c r="X486" s="59"/>
      <c r="Y486" s="59"/>
      <c r="Z486" s="59"/>
      <c r="AA486" s="59"/>
      <c r="AB486" s="59"/>
      <c r="AC486" s="59"/>
      <c r="AD486" s="59"/>
      <c r="AE486" s="59"/>
      <c r="AF486" s="59"/>
      <c r="AG486" s="59"/>
      <c r="AH486" s="59"/>
      <c r="AI486" s="59"/>
      <c r="AJ486" s="59"/>
      <c r="AK486" s="59"/>
      <c r="AL486" s="59"/>
    </row>
    <row r="487" spans="1:38" s="6" customFormat="1" ht="39.950000000000003" customHeight="1" thickBot="1" x14ac:dyDescent="0.25">
      <c r="A487" s="185" t="str">
        <f>'Orçamento Sintético'!A486</f>
        <v>37.5</v>
      </c>
      <c r="B487" s="179" t="str">
        <f>'Orçamento Sintético'!B486</f>
        <v>TRE  - 0021</v>
      </c>
      <c r="C487" s="180" t="str">
        <f>'Orçamento Sintético'!C486</f>
        <v>ESCADA TIPO MARINHEIRO COM GAIOLA DE PROTEÇÃO, CONSTITUÍDA DE BARRAS CHATAS METÁLICAS E TUBOS GALVANIZADOS 1”, CHUMBAMENTO COM ARGMASSA</v>
      </c>
      <c r="D487" s="187">
        <f>'Orçamento Sintético'!G486</f>
        <v>3547.3</v>
      </c>
      <c r="E487" s="268"/>
      <c r="F487" s="265"/>
      <c r="G487" s="266"/>
      <c r="H487" s="268"/>
      <c r="I487" s="265"/>
      <c r="J487" s="266"/>
      <c r="K487" s="268"/>
      <c r="L487" s="265"/>
      <c r="M487" s="266"/>
      <c r="N487" s="268"/>
      <c r="O487" s="265"/>
      <c r="P487" s="274">
        <v>0.3</v>
      </c>
      <c r="Q487" s="264">
        <v>0.7</v>
      </c>
      <c r="R487" s="265"/>
      <c r="S487" s="266"/>
      <c r="T487" s="268"/>
      <c r="U487" s="265"/>
      <c r="V487" s="266"/>
      <c r="W487" s="59"/>
      <c r="X487" s="59"/>
      <c r="Y487" s="59"/>
      <c r="Z487" s="59"/>
      <c r="AA487" s="59"/>
      <c r="AB487" s="59"/>
      <c r="AC487" s="59"/>
      <c r="AD487" s="59"/>
      <c r="AE487" s="59"/>
      <c r="AF487" s="59"/>
      <c r="AG487" s="59"/>
      <c r="AH487" s="59"/>
      <c r="AI487" s="59"/>
      <c r="AJ487" s="59"/>
      <c r="AK487" s="59"/>
      <c r="AL487" s="59"/>
    </row>
    <row r="488" spans="1:38" s="8" customFormat="1" ht="30" customHeight="1" thickBot="1" x14ac:dyDescent="0.25">
      <c r="A488" s="183">
        <f>'Orçamento Sintético'!A487</f>
        <v>38</v>
      </c>
      <c r="B488" s="177"/>
      <c r="C488" s="178" t="str">
        <f>'Orçamento Sintético'!C487</f>
        <v>PAISAGISMO</v>
      </c>
      <c r="D488" s="184">
        <f>SUM(D489:D492)</f>
        <v>4119.7299999999996</v>
      </c>
      <c r="E488" s="333">
        <f>SUM(E489:G489)*$D$489+SUM(E490:G490)*$D$490+SUM(E491:G491)*$D$491+SUM(E492:G492)*$D$492</f>
        <v>0</v>
      </c>
      <c r="F488" s="334"/>
      <c r="G488" s="123">
        <f>E488/$D$488</f>
        <v>0</v>
      </c>
      <c r="H488" s="333">
        <f t="shared" ref="H488" si="523">SUM(H489:J489)*$D$489+SUM(H490:J490)*$D$490+SUM(H491:J491)*$D$491+SUM(H492:J492)*$D$492</f>
        <v>0</v>
      </c>
      <c r="I488" s="334"/>
      <c r="J488" s="123">
        <f t="shared" ref="J488" si="524">H488/$D$488</f>
        <v>0</v>
      </c>
      <c r="K488" s="333">
        <f t="shared" ref="K488" si="525">SUM(K489:M489)*$D$489+SUM(K490:M490)*$D$490+SUM(K491:M491)*$D$491+SUM(K492:M492)*$D$492</f>
        <v>0</v>
      </c>
      <c r="L488" s="334"/>
      <c r="M488" s="123">
        <f t="shared" ref="M488" si="526">K488/$D$488</f>
        <v>0</v>
      </c>
      <c r="N488" s="333">
        <f t="shared" ref="N488" si="527">SUM(N489:P489)*$D$489+SUM(N490:P490)*$D$490+SUM(N491:P491)*$D$491+SUM(N492:P492)*$D$492</f>
        <v>0</v>
      </c>
      <c r="O488" s="334"/>
      <c r="P488" s="123">
        <f t="shared" ref="P488" si="528">N488/$D$488</f>
        <v>0</v>
      </c>
      <c r="Q488" s="335">
        <f t="shared" ref="Q488" si="529">SUM(Q489:S489)*$D$489+SUM(Q490:S490)*$D$490+SUM(Q491:S491)*$D$491+SUM(Q492:S492)*$D$492</f>
        <v>4119.7299999999996</v>
      </c>
      <c r="R488" s="336"/>
      <c r="S488" s="262">
        <f t="shared" ref="S488" si="530">Q488/$D$488</f>
        <v>1</v>
      </c>
      <c r="T488" s="333">
        <f t="shared" ref="T488" si="531">SUM(T489:V489)*$D$489+SUM(T490:V490)*$D$490+SUM(T491:V491)*$D$491+SUM(T492:V492)*$D$492</f>
        <v>0</v>
      </c>
      <c r="U488" s="334"/>
      <c r="V488" s="123">
        <f>T488/$D$488</f>
        <v>0</v>
      </c>
      <c r="W488" s="59"/>
      <c r="X488" s="154">
        <f>E488+H488+K488+N488+T488+Q488</f>
        <v>4119.7299999999996</v>
      </c>
      <c r="Y488" s="59"/>
      <c r="Z488" s="59"/>
      <c r="AA488" s="59"/>
      <c r="AB488" s="59"/>
      <c r="AC488" s="59"/>
      <c r="AD488" s="59"/>
      <c r="AE488" s="59"/>
      <c r="AF488" s="59"/>
      <c r="AG488" s="59"/>
      <c r="AH488" s="59"/>
      <c r="AI488" s="59"/>
      <c r="AJ488" s="59"/>
      <c r="AK488" s="59"/>
      <c r="AL488" s="59"/>
    </row>
    <row r="489" spans="1:38" s="6" customFormat="1" ht="39.950000000000003" customHeight="1" x14ac:dyDescent="0.2">
      <c r="A489" s="185" t="str">
        <f>'Orçamento Sintético'!A488</f>
        <v>38.1</v>
      </c>
      <c r="B489" s="179">
        <f>'Orçamento Sintético'!B488</f>
        <v>98519</v>
      </c>
      <c r="C489" s="180" t="str">
        <f>'Orçamento Sintético'!C488</f>
        <v>REVOLVIMENTO E LIMPEZA MANUAL DE SOLO</v>
      </c>
      <c r="D489" s="187">
        <f>'Orçamento Sintético'!G488</f>
        <v>285.08999999999997</v>
      </c>
      <c r="E489" s="268"/>
      <c r="F489" s="265"/>
      <c r="G489" s="266"/>
      <c r="H489" s="268"/>
      <c r="I489" s="265"/>
      <c r="J489" s="266"/>
      <c r="K489" s="268"/>
      <c r="L489" s="265"/>
      <c r="M489" s="266"/>
      <c r="N489" s="268"/>
      <c r="O489" s="265"/>
      <c r="P489" s="266"/>
      <c r="Q489" s="268"/>
      <c r="R489" s="275">
        <v>1</v>
      </c>
      <c r="S489" s="266"/>
      <c r="T489" s="268"/>
      <c r="U489" s="265"/>
      <c r="V489" s="266"/>
      <c r="W489" s="59"/>
      <c r="X489" s="59"/>
      <c r="Y489" s="59"/>
      <c r="Z489" s="59"/>
      <c r="AA489" s="59"/>
      <c r="AB489" s="59"/>
      <c r="AC489" s="59"/>
      <c r="AD489" s="59"/>
      <c r="AE489" s="59"/>
      <c r="AF489" s="59"/>
      <c r="AG489" s="59"/>
      <c r="AH489" s="59"/>
      <c r="AI489" s="59"/>
      <c r="AJ489" s="59"/>
      <c r="AK489" s="59"/>
      <c r="AL489" s="59"/>
    </row>
    <row r="490" spans="1:38" s="6" customFormat="1" ht="39.950000000000003" customHeight="1" x14ac:dyDescent="0.2">
      <c r="A490" s="185" t="str">
        <f>'Orçamento Sintético'!A489</f>
        <v>38.2</v>
      </c>
      <c r="B490" s="179">
        <f>'Orçamento Sintético'!B489</f>
        <v>98520</v>
      </c>
      <c r="C490" s="180" t="str">
        <f>'Orçamento Sintético'!C489</f>
        <v>APLICAÇÃO DE ADUBO EM SOLO</v>
      </c>
      <c r="D490" s="187">
        <f>'Orçamento Sintético'!G489</f>
        <v>668.5</v>
      </c>
      <c r="E490" s="268"/>
      <c r="F490" s="265"/>
      <c r="G490" s="266"/>
      <c r="H490" s="268"/>
      <c r="I490" s="265"/>
      <c r="J490" s="266"/>
      <c r="K490" s="268"/>
      <c r="L490" s="265"/>
      <c r="M490" s="266"/>
      <c r="N490" s="268"/>
      <c r="O490" s="265"/>
      <c r="P490" s="266"/>
      <c r="Q490" s="268"/>
      <c r="R490" s="265"/>
      <c r="S490" s="274">
        <v>1</v>
      </c>
      <c r="T490" s="268"/>
      <c r="U490" s="265"/>
      <c r="V490" s="266"/>
      <c r="W490" s="59"/>
      <c r="X490" s="59"/>
      <c r="Y490" s="59"/>
      <c r="Z490" s="59"/>
      <c r="AA490" s="59"/>
      <c r="AB490" s="59"/>
      <c r="AC490" s="59"/>
      <c r="AD490" s="59"/>
      <c r="AE490" s="59"/>
      <c r="AF490" s="59"/>
      <c r="AG490" s="59"/>
      <c r="AH490" s="59"/>
      <c r="AI490" s="59"/>
      <c r="AJ490" s="59"/>
      <c r="AK490" s="59"/>
      <c r="AL490" s="59"/>
    </row>
    <row r="491" spans="1:38" s="6" customFormat="1" ht="39.950000000000003" customHeight="1" x14ac:dyDescent="0.2">
      <c r="A491" s="185" t="str">
        <f>'Orçamento Sintético'!A490</f>
        <v>38.3</v>
      </c>
      <c r="B491" s="179">
        <f>'Orçamento Sintético'!B490</f>
        <v>98504</v>
      </c>
      <c r="C491" s="180" t="str">
        <f>'Orçamento Sintético'!C490</f>
        <v>PLANTIO DE GRAMA EM PLACAS</v>
      </c>
      <c r="D491" s="187">
        <f>'Orçamento Sintético'!G490</f>
        <v>1504.14</v>
      </c>
      <c r="E491" s="268"/>
      <c r="F491" s="265"/>
      <c r="G491" s="266"/>
      <c r="H491" s="268"/>
      <c r="I491" s="265"/>
      <c r="J491" s="266"/>
      <c r="K491" s="268"/>
      <c r="L491" s="265"/>
      <c r="M491" s="266"/>
      <c r="N491" s="268"/>
      <c r="O491" s="265"/>
      <c r="P491" s="266"/>
      <c r="Q491" s="268"/>
      <c r="R491" s="265"/>
      <c r="S491" s="274">
        <v>1</v>
      </c>
      <c r="T491" s="268"/>
      <c r="U491" s="265"/>
      <c r="V491" s="266"/>
      <c r="W491" s="59"/>
      <c r="X491" s="59"/>
      <c r="Y491" s="59"/>
      <c r="Z491" s="59"/>
      <c r="AA491" s="59"/>
      <c r="AB491" s="59"/>
      <c r="AC491" s="59"/>
      <c r="AD491" s="59"/>
      <c r="AE491" s="59"/>
      <c r="AF491" s="59"/>
      <c r="AG491" s="59"/>
      <c r="AH491" s="59"/>
      <c r="AI491" s="59"/>
      <c r="AJ491" s="59"/>
      <c r="AK491" s="59"/>
      <c r="AL491" s="59"/>
    </row>
    <row r="492" spans="1:38" s="6" customFormat="1" ht="39.950000000000003" customHeight="1" thickBot="1" x14ac:dyDescent="0.25">
      <c r="A492" s="185" t="str">
        <f>'Orçamento Sintético'!A491</f>
        <v>38.4</v>
      </c>
      <c r="B492" s="179">
        <f>'Orçamento Sintético'!B491</f>
        <v>98509</v>
      </c>
      <c r="C492" s="180" t="str">
        <f>'Orçamento Sintético'!C491</f>
        <v>PLANTIO DE ARBUSTO OU CERCA VIVA</v>
      </c>
      <c r="D492" s="187">
        <f>'Orçamento Sintético'!G491</f>
        <v>1662</v>
      </c>
      <c r="E492" s="268"/>
      <c r="F492" s="265"/>
      <c r="G492" s="266"/>
      <c r="H492" s="268"/>
      <c r="I492" s="265"/>
      <c r="J492" s="266"/>
      <c r="K492" s="268"/>
      <c r="L492" s="265"/>
      <c r="M492" s="266"/>
      <c r="N492" s="268"/>
      <c r="O492" s="265"/>
      <c r="P492" s="266"/>
      <c r="Q492" s="268"/>
      <c r="R492" s="265"/>
      <c r="S492" s="274">
        <v>1</v>
      </c>
      <c r="T492" s="268"/>
      <c r="U492" s="265"/>
      <c r="V492" s="266"/>
      <c r="W492" s="59"/>
      <c r="X492" s="59"/>
      <c r="Y492" s="59"/>
      <c r="Z492" s="59"/>
      <c r="AA492" s="59"/>
      <c r="AB492" s="59"/>
      <c r="AC492" s="59"/>
      <c r="AD492" s="59"/>
      <c r="AE492" s="59"/>
      <c r="AF492" s="59"/>
      <c r="AG492" s="59"/>
      <c r="AH492" s="59"/>
      <c r="AI492" s="59"/>
      <c r="AJ492" s="59"/>
      <c r="AK492" s="59"/>
      <c r="AL492" s="59"/>
    </row>
    <row r="493" spans="1:38" s="8" customFormat="1" ht="30" customHeight="1" thickBot="1" x14ac:dyDescent="0.25">
      <c r="A493" s="183">
        <f>'Orçamento Sintético'!A492</f>
        <v>39</v>
      </c>
      <c r="B493" s="177"/>
      <c r="C493" s="178" t="str">
        <f>'Orçamento Sintético'!C492</f>
        <v>LIMPEZA FINAL DA OBRA</v>
      </c>
      <c r="D493" s="184">
        <f>SUM(D494:D498)</f>
        <v>6881.32</v>
      </c>
      <c r="E493" s="333">
        <f>SUM(E495:G495)*$D$495+SUM(E496:G496)*$D$496+SUM(E497:G497)*$D$497+SUM(E498:G498)*$D$498+SUM(E494:G494)*$D$494</f>
        <v>0</v>
      </c>
      <c r="F493" s="334"/>
      <c r="G493" s="123">
        <f>E493/$D$493</f>
        <v>0</v>
      </c>
      <c r="H493" s="333">
        <f t="shared" ref="H493" si="532">SUM(H495:J495)*$D$495+SUM(H496:J496)*$D$496+SUM(H497:J497)*$D$497+SUM(H498:J498)*$D$498</f>
        <v>0</v>
      </c>
      <c r="I493" s="334"/>
      <c r="J493" s="123">
        <f t="shared" ref="J493" si="533">H493/$D$493</f>
        <v>0</v>
      </c>
      <c r="K493" s="333">
        <f t="shared" ref="K493" si="534">SUM(K495:M495)*$D$495+SUM(K496:M496)*$D$496+SUM(K497:M497)*$D$497+SUM(K498:M498)*$D$498</f>
        <v>0</v>
      </c>
      <c r="L493" s="334"/>
      <c r="M493" s="123">
        <f t="shared" ref="M493" si="535">K493/$D$493</f>
        <v>0</v>
      </c>
      <c r="N493" s="333">
        <f t="shared" ref="N493" si="536">SUM(N495:P495)*$D$495+SUM(N496:P496)*$D$496+SUM(N497:P497)*$D$497+SUM(N498:P498)*$D$498</f>
        <v>0</v>
      </c>
      <c r="O493" s="334"/>
      <c r="P493" s="123">
        <f t="shared" ref="P493" si="537">N493/$D$493</f>
        <v>0</v>
      </c>
      <c r="Q493" s="333">
        <f t="shared" ref="Q493" si="538">SUM(Q495:S495)*$D$495+SUM(Q496:S496)*$D$496+SUM(Q497:S497)*$D$497+SUM(Q498:S498)*$D$498</f>
        <v>0</v>
      </c>
      <c r="R493" s="334"/>
      <c r="S493" s="123">
        <f t="shared" ref="S493" si="539">Q493/$D$493</f>
        <v>0</v>
      </c>
      <c r="T493" s="335">
        <f>SUM(T495:V495)*$D$495+SUM(T496:V496)*$D$496+SUM(T497:V497)*$D$497+SUM(T498:V498)*$D$498+SUM(T494:V494)*$D$494</f>
        <v>6881.32</v>
      </c>
      <c r="U493" s="336"/>
      <c r="V493" s="262">
        <f>T493/$D$493</f>
        <v>1</v>
      </c>
      <c r="W493" s="59"/>
      <c r="X493" s="154">
        <f>E493+H493+K493+N493+T493+Q493</f>
        <v>6881.32</v>
      </c>
      <c r="Y493" s="59"/>
      <c r="Z493" s="59"/>
      <c r="AA493" s="59"/>
      <c r="AB493" s="59"/>
      <c r="AC493" s="59"/>
      <c r="AD493" s="59"/>
      <c r="AE493" s="59"/>
      <c r="AF493" s="59"/>
      <c r="AG493" s="59"/>
      <c r="AH493" s="59"/>
      <c r="AI493" s="59"/>
      <c r="AJ493" s="59"/>
      <c r="AK493" s="59"/>
      <c r="AL493" s="59"/>
    </row>
    <row r="494" spans="1:38" s="6" customFormat="1" ht="39.950000000000003" customHeight="1" x14ac:dyDescent="0.2">
      <c r="A494" s="185" t="str">
        <f>'Orçamento Sintético'!A493</f>
        <v>39.1</v>
      </c>
      <c r="B494" s="179" t="str">
        <f>'Orçamento Sintético'!B493</f>
        <v>TRE - 0148</v>
      </c>
      <c r="C494" s="180" t="str">
        <f>'Orçamento Sintético'!C493</f>
        <v>TRANSPORTE DE ENTULHO EM CAMINHÃO BASCULANTE DMT 6KM, INCLUSIVE CARGA E DESCARGA MANUAL</v>
      </c>
      <c r="D494" s="187">
        <f>'Orçamento Sintético'!G493</f>
        <v>5074.6400000000003</v>
      </c>
      <c r="E494" s="268"/>
      <c r="F494" s="265"/>
      <c r="G494" s="266"/>
      <c r="H494" s="268"/>
      <c r="I494" s="265"/>
      <c r="J494" s="266"/>
      <c r="K494" s="268"/>
      <c r="L494" s="265"/>
      <c r="M494" s="266"/>
      <c r="N494" s="268"/>
      <c r="O494" s="265"/>
      <c r="P494" s="266"/>
      <c r="Q494" s="268"/>
      <c r="R494" s="265"/>
      <c r="S494" s="266"/>
      <c r="T494" s="268"/>
      <c r="U494" s="265"/>
      <c r="V494" s="274">
        <v>1</v>
      </c>
      <c r="W494" s="59"/>
      <c r="X494" s="59"/>
      <c r="Y494" s="59"/>
      <c r="Z494" s="59"/>
      <c r="AA494" s="59"/>
      <c r="AB494" s="59"/>
      <c r="AC494" s="59"/>
      <c r="AD494" s="59"/>
      <c r="AE494" s="59"/>
      <c r="AF494" s="59"/>
      <c r="AG494" s="59"/>
      <c r="AH494" s="59"/>
      <c r="AI494" s="59"/>
      <c r="AJ494" s="59"/>
      <c r="AK494" s="59"/>
      <c r="AL494" s="59"/>
    </row>
    <row r="495" spans="1:38" s="6" customFormat="1" ht="39.950000000000003" customHeight="1" x14ac:dyDescent="0.2">
      <c r="A495" s="185" t="str">
        <f>'Orçamento Sintético'!A494</f>
        <v>39.2</v>
      </c>
      <c r="B495" s="179">
        <f>'Orçamento Sintético'!B494</f>
        <v>99802</v>
      </c>
      <c r="C495" s="180" t="str">
        <f>'Orçamento Sintético'!C494</f>
        <v>LIMPEZA DE PISO CERÂMICO OU PORCELANATO COM VASSOURA A SECO</v>
      </c>
      <c r="D495" s="187">
        <f>'Orçamento Sintético'!G494</f>
        <v>64.709999999999994</v>
      </c>
      <c r="E495" s="268"/>
      <c r="F495" s="265"/>
      <c r="G495" s="266"/>
      <c r="H495" s="268"/>
      <c r="I495" s="265"/>
      <c r="J495" s="266"/>
      <c r="K495" s="268"/>
      <c r="L495" s="265"/>
      <c r="M495" s="266"/>
      <c r="N495" s="268"/>
      <c r="O495" s="265"/>
      <c r="P495" s="266"/>
      <c r="Q495" s="268"/>
      <c r="R495" s="265"/>
      <c r="S495" s="266"/>
      <c r="T495" s="268"/>
      <c r="U495" s="265"/>
      <c r="V495" s="274">
        <v>1</v>
      </c>
      <c r="W495" s="59"/>
      <c r="X495" s="59"/>
      <c r="Y495" s="59"/>
      <c r="Z495" s="59"/>
      <c r="AA495" s="59"/>
      <c r="AB495" s="59"/>
      <c r="AC495" s="59"/>
      <c r="AD495" s="59"/>
      <c r="AE495" s="59"/>
      <c r="AF495" s="59"/>
      <c r="AG495" s="59"/>
      <c r="AH495" s="59"/>
      <c r="AI495" s="59"/>
      <c r="AJ495" s="59"/>
      <c r="AK495" s="59"/>
      <c r="AL495" s="59"/>
    </row>
    <row r="496" spans="1:38" s="6" customFormat="1" ht="39.950000000000003" customHeight="1" x14ac:dyDescent="0.2">
      <c r="A496" s="185" t="str">
        <f>'Orçamento Sintético'!A495</f>
        <v>39.3</v>
      </c>
      <c r="B496" s="179">
        <f>'Orçamento Sintético'!B495</f>
        <v>99805</v>
      </c>
      <c r="C496" s="180" t="str">
        <f>'Orçamento Sintético'!C495</f>
        <v>LIMPEZA DE PISO CERÂMICO OU PORCELANATO UTILIZANDO ÁCIDO MURIÁTICO</v>
      </c>
      <c r="D496" s="187">
        <f>'Orçamento Sintético'!G495</f>
        <v>1313.57</v>
      </c>
      <c r="E496" s="268"/>
      <c r="F496" s="265"/>
      <c r="G496" s="266"/>
      <c r="H496" s="268"/>
      <c r="I496" s="265"/>
      <c r="J496" s="266"/>
      <c r="K496" s="268"/>
      <c r="L496" s="265"/>
      <c r="M496" s="266"/>
      <c r="N496" s="268"/>
      <c r="O496" s="265"/>
      <c r="P496" s="266"/>
      <c r="Q496" s="268"/>
      <c r="R496" s="265"/>
      <c r="S496" s="266"/>
      <c r="T496" s="268"/>
      <c r="U496" s="265"/>
      <c r="V496" s="274">
        <v>1</v>
      </c>
      <c r="W496" s="59"/>
      <c r="X496" s="59"/>
      <c r="Y496" s="59"/>
      <c r="Z496" s="59"/>
      <c r="AA496" s="59"/>
      <c r="AB496" s="59"/>
      <c r="AC496" s="59"/>
      <c r="AD496" s="59"/>
      <c r="AE496" s="59"/>
      <c r="AF496" s="59"/>
      <c r="AG496" s="59"/>
      <c r="AH496" s="59"/>
      <c r="AI496" s="59"/>
      <c r="AJ496" s="59"/>
      <c r="AK496" s="59"/>
      <c r="AL496" s="59"/>
    </row>
    <row r="497" spans="1:38" s="6" customFormat="1" ht="39.950000000000003" customHeight="1" x14ac:dyDescent="0.2">
      <c r="A497" s="185" t="str">
        <f>'Orçamento Sintético'!A496</f>
        <v>39.4</v>
      </c>
      <c r="B497" s="179">
        <f>'Orçamento Sintético'!B496</f>
        <v>99808</v>
      </c>
      <c r="C497" s="180" t="str">
        <f>'Orçamento Sintético'!C496</f>
        <v>LIMPEZA DE REVESTIMENTO CERÂMICO EM PAREDE UTILIZANDO ÁCIDO MURIÁTICO</v>
      </c>
      <c r="D497" s="187">
        <f>'Orçamento Sintético'!G496</f>
        <v>264.79000000000002</v>
      </c>
      <c r="E497" s="268"/>
      <c r="F497" s="265"/>
      <c r="G497" s="266"/>
      <c r="H497" s="268"/>
      <c r="I497" s="265"/>
      <c r="J497" s="266"/>
      <c r="K497" s="268"/>
      <c r="L497" s="265"/>
      <c r="M497" s="266"/>
      <c r="N497" s="268"/>
      <c r="O497" s="265"/>
      <c r="P497" s="266"/>
      <c r="Q497" s="268"/>
      <c r="R497" s="265"/>
      <c r="S497" s="266"/>
      <c r="T497" s="268"/>
      <c r="U497" s="265"/>
      <c r="V497" s="274">
        <v>1</v>
      </c>
      <c r="W497" s="59"/>
      <c r="X497" s="59"/>
      <c r="Y497" s="59"/>
      <c r="Z497" s="59"/>
      <c r="AA497" s="59"/>
      <c r="AB497" s="59"/>
      <c r="AC497" s="59"/>
      <c r="AD497" s="59"/>
      <c r="AE497" s="59"/>
      <c r="AF497" s="59"/>
      <c r="AG497" s="59"/>
      <c r="AH497" s="59"/>
      <c r="AI497" s="59"/>
      <c r="AJ497" s="59"/>
      <c r="AK497" s="59"/>
      <c r="AL497" s="59"/>
    </row>
    <row r="498" spans="1:38" s="6" customFormat="1" ht="39.950000000000003" customHeight="1" thickBot="1" x14ac:dyDescent="0.25">
      <c r="A498" s="193" t="str">
        <f>'Orçamento Sintético'!A497</f>
        <v>39.5</v>
      </c>
      <c r="B498" s="194">
        <f>'Orçamento Sintético'!B497</f>
        <v>99826</v>
      </c>
      <c r="C498" s="195" t="str">
        <f>'Orçamento Sintético'!C497</f>
        <v>LIMPEZA DE FORRO REMOVÍVEL COM PANO ÚMIDO</v>
      </c>
      <c r="D498" s="298">
        <f>'Orçamento Sintético'!G497</f>
        <v>163.61000000000001</v>
      </c>
      <c r="E498" s="292"/>
      <c r="F498" s="290"/>
      <c r="G498" s="291"/>
      <c r="H498" s="292"/>
      <c r="I498" s="290"/>
      <c r="J498" s="291"/>
      <c r="K498" s="292"/>
      <c r="L498" s="290"/>
      <c r="M498" s="291"/>
      <c r="N498" s="292"/>
      <c r="O498" s="290"/>
      <c r="P498" s="291"/>
      <c r="Q498" s="292"/>
      <c r="R498" s="290"/>
      <c r="S498" s="291"/>
      <c r="T498" s="292"/>
      <c r="U498" s="290"/>
      <c r="V498" s="293">
        <v>1</v>
      </c>
      <c r="W498" s="59"/>
      <c r="X498" s="59"/>
      <c r="Y498" s="59"/>
      <c r="Z498" s="59"/>
      <c r="AA498" s="59"/>
      <c r="AB498" s="59"/>
      <c r="AC498" s="59"/>
      <c r="AD498" s="59"/>
      <c r="AE498" s="59"/>
      <c r="AF498" s="59"/>
      <c r="AG498" s="59"/>
      <c r="AH498" s="59"/>
      <c r="AI498" s="59"/>
      <c r="AJ498" s="59"/>
      <c r="AK498" s="59"/>
      <c r="AL498" s="59"/>
    </row>
    <row r="499" spans="1:38" s="6" customFormat="1" ht="15" customHeight="1" thickBot="1" x14ac:dyDescent="0.25">
      <c r="A499" s="173"/>
      <c r="B499" s="174"/>
      <c r="C499" s="175"/>
      <c r="D499" s="176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  <c r="S499" s="59"/>
      <c r="T499" s="59"/>
      <c r="U499" s="59"/>
      <c r="V499" s="59"/>
      <c r="W499" s="59"/>
      <c r="X499" s="59"/>
      <c r="Y499" s="59"/>
      <c r="Z499" s="59"/>
      <c r="AA499" s="59"/>
      <c r="AB499" s="59"/>
      <c r="AC499" s="59"/>
      <c r="AD499" s="59"/>
      <c r="AE499" s="59"/>
      <c r="AF499" s="59"/>
      <c r="AG499" s="59"/>
      <c r="AH499" s="59"/>
      <c r="AI499" s="59"/>
      <c r="AJ499" s="59"/>
      <c r="AK499" s="59"/>
      <c r="AL499" s="59"/>
    </row>
    <row r="500" spans="1:38" s="16" customFormat="1" ht="30" customHeight="1" thickBot="1" x14ac:dyDescent="0.25">
      <c r="A500" s="354" t="s">
        <v>9</v>
      </c>
      <c r="B500" s="355"/>
      <c r="C500" s="355"/>
      <c r="D500" s="119">
        <f>D12+D16+D18+D20+D26+D37+D41+D52+D68+D86+D136+D147+D164+D178+D181+D202+D208+D234+D237+D239+D247+D252+D260+D315+D323+D333+D336+D363+D380+D384+D394+D433+D457+D472+D476+D482+D493+D130+D488</f>
        <v>639979.49200000009</v>
      </c>
      <c r="E500" s="356">
        <f>E12+E16+E18+E20+E26+E37+E41+E52+E68+E86+E130+E136+E147+E164+E178+E181+E202+E208+E234+E237+E239+E247+E252+E260+E315+E323+E333+E336+E363+E380+E384+E394+E433+E457+E472+E476+E482+E488+E493</f>
        <v>32267.218000000001</v>
      </c>
      <c r="F500" s="357"/>
      <c r="G500" s="358"/>
      <c r="H500" s="356">
        <f t="shared" ref="H500" si="540">H12+H16+H18+H20+H26+H37+H41+H52+H68+H86+H130+H136+H147+H164+H178+H181+H202+H208+H234+H237+H239+H247+H252+H260+H315+H323+H333+H336+H363+H380+H384+H394+H433+H457+H472+H476+H482+H488+H493</f>
        <v>78044.22600000001</v>
      </c>
      <c r="I500" s="357"/>
      <c r="J500" s="358"/>
      <c r="K500" s="356">
        <f t="shared" ref="K500" si="541">K12+K16+K18+K20+K26+K37+K41+K52+K68+K86+K130+K136+K147+K164+K178+K181+K202+K208+K234+K237+K239+K247+K252+K260+K315+K323+K333+K336+K363+K380+K384+K394+K433+K457+K472+K476+K482+K488+K493</f>
        <v>64238.420999999995</v>
      </c>
      <c r="L500" s="357"/>
      <c r="M500" s="358"/>
      <c r="N500" s="356">
        <f t="shared" ref="N500" si="542">N12+N16+N18+N20+N26+N37+N41+N52+N68+N86+N130+N136+N147+N164+N178+N181+N202+N208+N234+N237+N239+N247+N252+N260+N315+N323+N333+N336+N363+N380+N384+N394+N433+N457+N472+N476+N482+N488+N493</f>
        <v>97988.939000000013</v>
      </c>
      <c r="O500" s="357"/>
      <c r="P500" s="358"/>
      <c r="Q500" s="356">
        <f t="shared" ref="Q500" si="543">Q12+Q16+Q18+Q20+Q26+Q37+Q41+Q52+Q68+Q86+Q130+Q136+Q147+Q164+Q178+Q181+Q202+Q208+Q234+Q237+Q239+Q247+Q252+Q260+Q315+Q323+Q333+Q336+Q363+Q380+Q384+Q394+Q433+Q457+Q472+Q476+Q482+Q488+Q493</f>
        <v>188890.57799999998</v>
      </c>
      <c r="R500" s="357"/>
      <c r="S500" s="358"/>
      <c r="T500" s="356">
        <f t="shared" ref="T500" si="544">T12+T16+T18+T20+T26+T37+T41+T52+T68+T86+T130+T136+T147+T164+T178+T181+T202+T208+T234+T237+T239+T247+T252+T260+T315+T323+T333+T336+T363+T380+T384+T394+T433+T457+T472+T476+T482+T488+T493</f>
        <v>178550.11</v>
      </c>
      <c r="U500" s="357"/>
      <c r="V500" s="358"/>
      <c r="W500" s="59"/>
      <c r="X500" s="306">
        <f>E500+H500+K500+N500+Q500+T500</f>
        <v>639979.49199999997</v>
      </c>
      <c r="Y500" s="59"/>
      <c r="Z500" s="59"/>
      <c r="AA500" s="59"/>
      <c r="AB500" s="59"/>
      <c r="AC500" s="59"/>
      <c r="AD500" s="59"/>
      <c r="AE500" s="59"/>
      <c r="AF500" s="59"/>
      <c r="AG500" s="59"/>
      <c r="AH500" s="59"/>
      <c r="AI500" s="59"/>
      <c r="AJ500" s="59"/>
      <c r="AK500" s="59"/>
      <c r="AL500" s="59"/>
    </row>
    <row r="501" spans="1:38" s="16" customFormat="1" ht="30" customHeight="1" thickBot="1" x14ac:dyDescent="0.25">
      <c r="A501" s="359" t="s">
        <v>656</v>
      </c>
      <c r="B501" s="360"/>
      <c r="C501" s="360"/>
      <c r="D501" s="119">
        <f>0.3278*D500</f>
        <v>209785.27747760003</v>
      </c>
      <c r="E501" s="351">
        <f>0.3278*E500</f>
        <v>10577.194060399999</v>
      </c>
      <c r="F501" s="352"/>
      <c r="G501" s="353"/>
      <c r="H501" s="351">
        <f>0.3278*H500</f>
        <v>25582.897282800001</v>
      </c>
      <c r="I501" s="352"/>
      <c r="J501" s="353"/>
      <c r="K501" s="351">
        <f t="shared" ref="K501" si="545">0.3278*K500</f>
        <v>21057.354403799996</v>
      </c>
      <c r="L501" s="352"/>
      <c r="M501" s="353"/>
      <c r="N501" s="351">
        <f t="shared" ref="N501" si="546">0.3278*N500</f>
        <v>32120.774204200003</v>
      </c>
      <c r="O501" s="352"/>
      <c r="P501" s="353"/>
      <c r="Q501" s="351">
        <f t="shared" ref="Q501" si="547">0.3278*Q500</f>
        <v>61918.331468399992</v>
      </c>
      <c r="R501" s="352"/>
      <c r="S501" s="353"/>
      <c r="T501" s="351">
        <f t="shared" ref="T501" si="548">0.3278*T500</f>
        <v>58528.726057999993</v>
      </c>
      <c r="U501" s="352"/>
      <c r="V501" s="353"/>
      <c r="W501" s="59"/>
      <c r="X501" s="59"/>
      <c r="Y501" s="59"/>
      <c r="Z501" s="59"/>
      <c r="AA501" s="59"/>
      <c r="AB501" s="59"/>
      <c r="AC501" s="59"/>
      <c r="AD501" s="59"/>
      <c r="AE501" s="59"/>
      <c r="AF501" s="59"/>
      <c r="AG501" s="59"/>
      <c r="AH501" s="59"/>
      <c r="AI501" s="59"/>
      <c r="AJ501" s="59"/>
      <c r="AK501" s="59"/>
      <c r="AL501" s="59"/>
    </row>
    <row r="502" spans="1:38" s="16" customFormat="1" ht="30" customHeight="1" thickTop="1" thickBot="1" x14ac:dyDescent="0.25">
      <c r="A502" s="363" t="s">
        <v>17</v>
      </c>
      <c r="B502" s="364"/>
      <c r="C502" s="364"/>
      <c r="D502" s="135">
        <f>D500+D501</f>
        <v>849764.76947760012</v>
      </c>
      <c r="E502" s="365">
        <f>E500+E501</f>
        <v>42844.412060399998</v>
      </c>
      <c r="F502" s="366"/>
      <c r="G502" s="303">
        <f>E502/$D$502</f>
        <v>5.0419143743437318E-2</v>
      </c>
      <c r="H502" s="365">
        <f>H500+H501</f>
        <v>103627.12328280001</v>
      </c>
      <c r="I502" s="366"/>
      <c r="J502" s="303">
        <f>H502/$D$502</f>
        <v>0.12194801079657096</v>
      </c>
      <c r="K502" s="365">
        <f t="shared" ref="K502" si="549">K500+K501</f>
        <v>85295.775403799984</v>
      </c>
      <c r="L502" s="366"/>
      <c r="M502" s="303">
        <f t="shared" ref="M502:M503" si="550">K502/$D$502</f>
        <v>0.10037574922791428</v>
      </c>
      <c r="N502" s="365">
        <f t="shared" ref="N502" si="551">N500+N501</f>
        <v>130109.71320420002</v>
      </c>
      <c r="O502" s="366"/>
      <c r="P502" s="303">
        <f t="shared" ref="P502:P503" si="552">N502/$D$502</f>
        <v>0.15311262349012897</v>
      </c>
      <c r="Q502" s="365">
        <f t="shared" ref="Q502" si="553">Q500+Q501</f>
        <v>250808.90946839997</v>
      </c>
      <c r="R502" s="366"/>
      <c r="S502" s="303">
        <f t="shared" ref="S502:S503" si="554">Q502/$D$502</f>
        <v>0.29515098586940336</v>
      </c>
      <c r="T502" s="365">
        <f t="shared" ref="T502" si="555">T500+T501</f>
        <v>237078.83605799999</v>
      </c>
      <c r="U502" s="366"/>
      <c r="V502" s="303">
        <f t="shared" ref="V502:V503" si="556">T502/$D$502</f>
        <v>0.27899348687254494</v>
      </c>
      <c r="W502" s="59"/>
      <c r="X502" s="306">
        <f>E502+H502+K502+N502+Q502+T502</f>
        <v>849764.7694776</v>
      </c>
      <c r="Y502" s="59"/>
      <c r="Z502" s="59"/>
      <c r="AA502" s="59"/>
      <c r="AB502" s="59"/>
      <c r="AC502" s="59"/>
      <c r="AD502" s="59"/>
      <c r="AE502" s="59"/>
      <c r="AF502" s="59"/>
      <c r="AG502" s="59"/>
      <c r="AH502" s="59"/>
      <c r="AI502" s="59"/>
      <c r="AJ502" s="59"/>
      <c r="AK502" s="59"/>
      <c r="AL502" s="59"/>
    </row>
    <row r="503" spans="1:38" s="16" customFormat="1" ht="30" customHeight="1" thickTop="1" thickBot="1" x14ac:dyDescent="0.25">
      <c r="A503" s="371" t="s">
        <v>1012</v>
      </c>
      <c r="B503" s="372"/>
      <c r="C503" s="372"/>
      <c r="D503" s="373"/>
      <c r="E503" s="367">
        <f>E502</f>
        <v>42844.412060399998</v>
      </c>
      <c r="F503" s="368"/>
      <c r="G503" s="300">
        <f>E503/$D$502</f>
        <v>5.0419143743437318E-2</v>
      </c>
      <c r="H503" s="369">
        <f>H502</f>
        <v>103627.12328280001</v>
      </c>
      <c r="I503" s="370"/>
      <c r="J503" s="300">
        <f>H503/$D$502</f>
        <v>0.12194801079657096</v>
      </c>
      <c r="K503" s="369">
        <f t="shared" ref="K503" si="557">K502</f>
        <v>85295.775403799984</v>
      </c>
      <c r="L503" s="370"/>
      <c r="M503" s="300">
        <f t="shared" si="550"/>
        <v>0.10037574922791428</v>
      </c>
      <c r="N503" s="369">
        <f t="shared" ref="N503" si="558">N502</f>
        <v>130109.71320420002</v>
      </c>
      <c r="O503" s="370"/>
      <c r="P503" s="300">
        <f t="shared" si="552"/>
        <v>0.15311262349012897</v>
      </c>
      <c r="Q503" s="369">
        <f t="shared" ref="Q503" si="559">Q502</f>
        <v>250808.90946839997</v>
      </c>
      <c r="R503" s="370"/>
      <c r="S503" s="300">
        <f t="shared" si="554"/>
        <v>0.29515098586940336</v>
      </c>
      <c r="T503" s="369">
        <f t="shared" ref="T503" si="560">T502</f>
        <v>237078.83605799999</v>
      </c>
      <c r="U503" s="370"/>
      <c r="V503" s="299">
        <f t="shared" si="556"/>
        <v>0.27899348687254494</v>
      </c>
      <c r="W503" s="59"/>
      <c r="X503" s="59"/>
      <c r="Y503" s="59"/>
      <c r="Z503" s="59"/>
      <c r="AA503" s="59"/>
      <c r="AB503" s="59"/>
      <c r="AC503" s="59"/>
      <c r="AD503" s="59"/>
      <c r="AE503" s="59"/>
      <c r="AF503" s="59"/>
      <c r="AG503" s="59"/>
      <c r="AH503" s="59"/>
      <c r="AI503" s="59"/>
      <c r="AJ503" s="59"/>
      <c r="AK503" s="59"/>
      <c r="AL503" s="59"/>
    </row>
    <row r="504" spans="1:38" ht="69.95" customHeight="1" thickTop="1" x14ac:dyDescent="0.2">
      <c r="A504" s="361"/>
      <c r="B504" s="362"/>
      <c r="C504" s="362"/>
      <c r="D504" s="362"/>
      <c r="E504" s="305"/>
      <c r="F504" s="140"/>
      <c r="G504" s="304"/>
      <c r="H504" s="140"/>
      <c r="I504" s="140"/>
      <c r="J504" s="304"/>
      <c r="K504" s="140"/>
      <c r="L504" s="140"/>
      <c r="M504" s="304"/>
      <c r="N504" s="140"/>
      <c r="O504" s="140"/>
      <c r="P504" s="304"/>
      <c r="Q504" s="140"/>
      <c r="R504" s="140"/>
      <c r="S504" s="304"/>
      <c r="T504" s="140"/>
      <c r="U504" s="140"/>
      <c r="V504" s="304"/>
      <c r="X504" s="153"/>
    </row>
    <row r="505" spans="1:38" x14ac:dyDescent="0.2">
      <c r="A505" s="301"/>
      <c r="B505" s="301"/>
      <c r="C505" s="302"/>
      <c r="D505" s="137"/>
      <c r="E505" s="140"/>
      <c r="F505" s="140"/>
      <c r="G505" s="140"/>
      <c r="H505" s="140"/>
      <c r="I505" s="140"/>
      <c r="J505" s="140"/>
      <c r="K505" s="140"/>
      <c r="L505" s="140"/>
      <c r="M505" s="140"/>
      <c r="N505" s="140"/>
      <c r="O505" s="140"/>
      <c r="P505" s="140"/>
      <c r="Q505" s="140"/>
      <c r="R505" s="140"/>
      <c r="S505" s="140"/>
      <c r="T505" s="140"/>
      <c r="U505" s="140"/>
    </row>
    <row r="506" spans="1:38" x14ac:dyDescent="0.2">
      <c r="A506" s="301"/>
      <c r="B506" s="301"/>
      <c r="C506" s="302"/>
      <c r="D506" s="137"/>
      <c r="E506" s="140"/>
      <c r="F506" s="140"/>
      <c r="G506" s="140"/>
      <c r="H506" s="140"/>
      <c r="I506" s="140"/>
      <c r="J506" s="140"/>
      <c r="K506" s="140"/>
      <c r="L506" s="140"/>
      <c r="M506" s="140"/>
      <c r="N506" s="140"/>
      <c r="O506" s="140"/>
      <c r="P506" s="140"/>
      <c r="Q506" s="140"/>
      <c r="R506" s="140"/>
      <c r="S506" s="140"/>
      <c r="T506" s="140"/>
      <c r="U506" s="140"/>
    </row>
    <row r="507" spans="1:38" x14ac:dyDescent="0.2">
      <c r="A507" s="301"/>
      <c r="B507" s="301"/>
      <c r="C507" s="302"/>
      <c r="D507" s="137"/>
      <c r="E507" s="140"/>
      <c r="F507" s="140"/>
      <c r="G507" s="140"/>
      <c r="H507" s="140"/>
      <c r="I507" s="140"/>
      <c r="J507" s="140"/>
      <c r="K507" s="140"/>
      <c r="L507" s="140"/>
      <c r="M507" s="140"/>
      <c r="N507" s="140"/>
      <c r="O507" s="140"/>
      <c r="P507" s="140"/>
      <c r="Q507" s="140"/>
      <c r="R507" s="140"/>
      <c r="S507" s="140"/>
      <c r="T507" s="140"/>
      <c r="U507" s="140"/>
    </row>
    <row r="508" spans="1:38" x14ac:dyDescent="0.2">
      <c r="A508" s="301"/>
      <c r="B508" s="301"/>
      <c r="C508" s="302"/>
      <c r="D508" s="137"/>
      <c r="E508" s="140"/>
      <c r="F508" s="140"/>
      <c r="G508" s="140"/>
      <c r="H508" s="140"/>
      <c r="I508" s="140"/>
      <c r="J508" s="140"/>
      <c r="K508" s="140"/>
      <c r="L508" s="140"/>
      <c r="M508" s="140"/>
      <c r="N508" s="140"/>
      <c r="O508" s="140"/>
      <c r="P508" s="140"/>
      <c r="Q508" s="140"/>
      <c r="R508" s="140"/>
      <c r="S508" s="140"/>
      <c r="T508" s="140"/>
      <c r="U508" s="140"/>
    </row>
    <row r="509" spans="1:38" x14ac:dyDescent="0.2">
      <c r="A509" s="301"/>
      <c r="B509" s="301"/>
      <c r="C509" s="302"/>
      <c r="D509" s="137"/>
      <c r="E509" s="140"/>
      <c r="F509" s="140"/>
      <c r="G509" s="140"/>
      <c r="H509" s="140"/>
      <c r="I509" s="140"/>
      <c r="J509" s="140"/>
      <c r="K509" s="140"/>
      <c r="L509" s="140"/>
      <c r="M509" s="140"/>
      <c r="N509" s="140"/>
      <c r="O509" s="140"/>
      <c r="P509" s="140"/>
      <c r="Q509" s="140"/>
      <c r="R509" s="140"/>
      <c r="S509" s="140"/>
      <c r="T509" s="140"/>
      <c r="U509" s="140"/>
    </row>
    <row r="510" spans="1:38" x14ac:dyDescent="0.2">
      <c r="A510" s="301"/>
      <c r="B510" s="301"/>
      <c r="C510" s="302"/>
      <c r="D510" s="137"/>
      <c r="E510" s="140"/>
      <c r="F510" s="140"/>
      <c r="G510" s="140"/>
      <c r="H510" s="140"/>
      <c r="I510" s="140"/>
      <c r="J510" s="140"/>
      <c r="K510" s="140"/>
      <c r="L510" s="140"/>
      <c r="M510" s="140"/>
      <c r="N510" s="140"/>
      <c r="O510" s="140"/>
      <c r="P510" s="140"/>
      <c r="Q510" s="140"/>
      <c r="R510" s="140"/>
      <c r="S510" s="140"/>
      <c r="T510" s="140"/>
      <c r="U510" s="140"/>
    </row>
    <row r="511" spans="1:38" x14ac:dyDescent="0.2">
      <c r="A511" s="301"/>
      <c r="B511" s="301"/>
      <c r="C511" s="302"/>
      <c r="D511" s="137"/>
      <c r="E511" s="140"/>
      <c r="F511" s="140"/>
      <c r="G511" s="140"/>
      <c r="H511" s="140"/>
      <c r="I511" s="140"/>
      <c r="J511" s="140"/>
      <c r="K511" s="140"/>
      <c r="L511" s="140"/>
      <c r="M511" s="140"/>
      <c r="N511" s="140"/>
      <c r="O511" s="140"/>
      <c r="P511" s="140"/>
      <c r="Q511" s="140"/>
      <c r="R511" s="140"/>
      <c r="S511" s="140"/>
      <c r="T511" s="140"/>
      <c r="U511" s="140"/>
    </row>
    <row r="512" spans="1:38" x14ac:dyDescent="0.2">
      <c r="A512" s="301"/>
      <c r="B512" s="301"/>
      <c r="C512" s="302"/>
      <c r="D512" s="137"/>
      <c r="E512" s="140"/>
      <c r="F512" s="140"/>
      <c r="G512" s="140"/>
      <c r="H512" s="140"/>
      <c r="I512" s="140"/>
      <c r="J512" s="140"/>
      <c r="K512" s="140"/>
      <c r="L512" s="140"/>
      <c r="M512" s="140"/>
      <c r="N512" s="140"/>
      <c r="O512" s="140"/>
      <c r="P512" s="140"/>
      <c r="Q512" s="140"/>
      <c r="R512" s="140"/>
      <c r="S512" s="140"/>
      <c r="T512" s="140"/>
      <c r="U512" s="140"/>
    </row>
    <row r="513" spans="1:21" x14ac:dyDescent="0.2">
      <c r="A513" s="301"/>
      <c r="B513" s="301"/>
      <c r="C513" s="302"/>
      <c r="D513" s="137"/>
      <c r="E513" s="140"/>
      <c r="F513" s="140"/>
      <c r="G513" s="140"/>
      <c r="H513" s="140"/>
      <c r="I513" s="140"/>
      <c r="J513" s="140"/>
      <c r="K513" s="140"/>
      <c r="L513" s="140"/>
      <c r="M513" s="140"/>
      <c r="N513" s="140"/>
      <c r="O513" s="140"/>
      <c r="P513" s="140"/>
      <c r="Q513" s="140"/>
      <c r="R513" s="140"/>
      <c r="S513" s="140"/>
      <c r="T513" s="140"/>
      <c r="U513" s="140"/>
    </row>
    <row r="514" spans="1:21" x14ac:dyDescent="0.2">
      <c r="A514" s="301"/>
      <c r="B514" s="301"/>
      <c r="C514" s="302"/>
      <c r="D514" s="137"/>
      <c r="E514" s="140"/>
      <c r="F514" s="140"/>
      <c r="G514" s="140"/>
      <c r="H514" s="140"/>
      <c r="I514" s="140"/>
      <c r="J514" s="140"/>
      <c r="K514" s="140"/>
      <c r="L514" s="140"/>
      <c r="M514" s="140"/>
      <c r="N514" s="140"/>
      <c r="O514" s="140"/>
      <c r="P514" s="140"/>
      <c r="Q514" s="140"/>
      <c r="R514" s="140"/>
      <c r="S514" s="140"/>
      <c r="T514" s="140"/>
      <c r="U514" s="140"/>
    </row>
    <row r="515" spans="1:21" x14ac:dyDescent="0.2">
      <c r="A515" s="301"/>
      <c r="B515" s="301"/>
      <c r="C515" s="302"/>
      <c r="D515" s="137"/>
      <c r="E515" s="140"/>
      <c r="F515" s="140"/>
      <c r="G515" s="140"/>
      <c r="H515" s="140"/>
      <c r="I515" s="140"/>
      <c r="J515" s="140"/>
      <c r="K515" s="140"/>
      <c r="L515" s="140"/>
      <c r="M515" s="140"/>
      <c r="N515" s="140"/>
      <c r="O515" s="140"/>
      <c r="P515" s="140"/>
      <c r="Q515" s="140"/>
      <c r="R515" s="140"/>
      <c r="S515" s="140"/>
      <c r="T515" s="140"/>
      <c r="U515" s="140"/>
    </row>
    <row r="516" spans="1:21" x14ac:dyDescent="0.2">
      <c r="A516" s="301"/>
      <c r="B516" s="301"/>
      <c r="C516" s="302"/>
      <c r="D516" s="137"/>
      <c r="E516" s="140"/>
      <c r="F516" s="140"/>
      <c r="G516" s="140"/>
      <c r="H516" s="140"/>
      <c r="I516" s="140"/>
      <c r="J516" s="140"/>
      <c r="K516" s="140"/>
      <c r="L516" s="140"/>
      <c r="M516" s="140"/>
      <c r="N516" s="140"/>
      <c r="O516" s="140"/>
      <c r="P516" s="140"/>
      <c r="Q516" s="140"/>
      <c r="R516" s="140"/>
      <c r="S516" s="140"/>
      <c r="T516" s="140"/>
      <c r="U516" s="140"/>
    </row>
    <row r="517" spans="1:21" x14ac:dyDescent="0.2">
      <c r="A517" s="301"/>
      <c r="B517" s="301"/>
      <c r="C517" s="302"/>
      <c r="D517" s="137"/>
      <c r="E517" s="140"/>
      <c r="F517" s="140"/>
      <c r="G517" s="140"/>
      <c r="H517" s="140"/>
      <c r="I517" s="140"/>
      <c r="J517" s="140"/>
      <c r="K517" s="140"/>
      <c r="L517" s="140"/>
      <c r="M517" s="140"/>
      <c r="N517" s="140"/>
      <c r="O517" s="140"/>
      <c r="P517" s="140"/>
      <c r="Q517" s="140"/>
      <c r="R517" s="140"/>
      <c r="S517" s="140"/>
      <c r="T517" s="140"/>
      <c r="U517" s="140"/>
    </row>
    <row r="518" spans="1:21" x14ac:dyDescent="0.2">
      <c r="A518" s="301"/>
      <c r="B518" s="301"/>
      <c r="C518" s="302"/>
      <c r="D518" s="137"/>
      <c r="E518" s="140"/>
      <c r="F518" s="140"/>
      <c r="G518" s="140"/>
      <c r="H518" s="140"/>
      <c r="I518" s="140"/>
      <c r="J518" s="140"/>
      <c r="K518" s="140"/>
      <c r="L518" s="140"/>
      <c r="M518" s="140"/>
      <c r="N518" s="140"/>
      <c r="O518" s="140"/>
      <c r="P518" s="140"/>
      <c r="Q518" s="140"/>
      <c r="R518" s="140"/>
      <c r="S518" s="140"/>
      <c r="T518" s="140"/>
      <c r="U518" s="140"/>
    </row>
    <row r="519" spans="1:21" x14ac:dyDescent="0.2">
      <c r="A519" s="301"/>
      <c r="B519" s="301"/>
      <c r="C519" s="302"/>
      <c r="D519" s="137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  <c r="R519" s="140"/>
      <c r="S519" s="140"/>
      <c r="T519" s="140"/>
      <c r="U519" s="140"/>
    </row>
    <row r="520" spans="1:21" x14ac:dyDescent="0.2">
      <c r="A520" s="301"/>
      <c r="B520" s="301"/>
      <c r="C520" s="302"/>
      <c r="D520" s="137"/>
      <c r="E520" s="140"/>
      <c r="F520" s="140"/>
      <c r="G520" s="140"/>
      <c r="H520" s="140"/>
      <c r="I520" s="140"/>
      <c r="J520" s="140"/>
      <c r="K520" s="140"/>
      <c r="L520" s="140"/>
      <c r="M520" s="140"/>
      <c r="N520" s="140"/>
      <c r="O520" s="140"/>
      <c r="P520" s="140"/>
      <c r="Q520" s="140"/>
      <c r="R520" s="140"/>
      <c r="S520" s="140"/>
      <c r="T520" s="140"/>
      <c r="U520" s="140"/>
    </row>
    <row r="521" spans="1:21" x14ac:dyDescent="0.2">
      <c r="A521" s="301"/>
      <c r="B521" s="301"/>
      <c r="C521" s="302"/>
      <c r="D521" s="137"/>
      <c r="E521" s="140"/>
      <c r="F521" s="140"/>
      <c r="G521" s="140"/>
      <c r="H521" s="140"/>
      <c r="I521" s="140"/>
      <c r="J521" s="140"/>
      <c r="K521" s="140"/>
      <c r="L521" s="140"/>
      <c r="M521" s="140"/>
      <c r="N521" s="140"/>
      <c r="O521" s="140"/>
      <c r="P521" s="140"/>
      <c r="Q521" s="140"/>
      <c r="R521" s="140"/>
      <c r="S521" s="140"/>
      <c r="T521" s="140"/>
      <c r="U521" s="140"/>
    </row>
    <row r="522" spans="1:21" x14ac:dyDescent="0.2">
      <c r="A522" s="301"/>
      <c r="B522" s="301"/>
      <c r="C522" s="302"/>
      <c r="D522" s="137"/>
      <c r="E522" s="140"/>
      <c r="F522" s="140"/>
      <c r="G522" s="140"/>
      <c r="H522" s="140"/>
      <c r="I522" s="140"/>
      <c r="J522" s="140"/>
      <c r="K522" s="140"/>
      <c r="L522" s="140"/>
      <c r="M522" s="140"/>
      <c r="N522" s="140"/>
      <c r="O522" s="140"/>
      <c r="P522" s="140"/>
      <c r="Q522" s="140"/>
      <c r="R522" s="140"/>
      <c r="S522" s="140"/>
      <c r="T522" s="140"/>
      <c r="U522" s="140"/>
    </row>
    <row r="523" spans="1:21" x14ac:dyDescent="0.2">
      <c r="A523" s="301"/>
      <c r="B523" s="301"/>
      <c r="C523" s="302"/>
      <c r="D523" s="137"/>
      <c r="E523" s="140"/>
      <c r="F523" s="140"/>
      <c r="G523" s="140"/>
      <c r="H523" s="140"/>
      <c r="I523" s="140"/>
      <c r="J523" s="140"/>
      <c r="K523" s="140"/>
      <c r="L523" s="140"/>
      <c r="M523" s="140"/>
      <c r="N523" s="140"/>
      <c r="O523" s="140"/>
      <c r="P523" s="140"/>
      <c r="Q523" s="140"/>
      <c r="R523" s="140"/>
      <c r="S523" s="140"/>
      <c r="T523" s="140"/>
      <c r="U523" s="140"/>
    </row>
    <row r="524" spans="1:21" x14ac:dyDescent="0.2">
      <c r="A524" s="301"/>
      <c r="B524" s="301"/>
      <c r="C524" s="302"/>
      <c r="D524" s="137"/>
      <c r="E524" s="140"/>
      <c r="F524" s="140"/>
      <c r="G524" s="140"/>
      <c r="H524" s="140"/>
      <c r="I524" s="140"/>
      <c r="J524" s="140"/>
      <c r="K524" s="140"/>
      <c r="L524" s="140"/>
      <c r="M524" s="140"/>
      <c r="N524" s="140"/>
      <c r="O524" s="140"/>
      <c r="P524" s="140"/>
      <c r="Q524" s="140"/>
      <c r="R524" s="140"/>
      <c r="S524" s="140"/>
      <c r="T524" s="140"/>
      <c r="U524" s="140"/>
    </row>
    <row r="525" spans="1:21" x14ac:dyDescent="0.2">
      <c r="A525" s="301"/>
      <c r="B525" s="301"/>
      <c r="C525" s="302"/>
      <c r="D525" s="137"/>
      <c r="E525" s="140"/>
      <c r="F525" s="140"/>
      <c r="G525" s="140"/>
      <c r="H525" s="140"/>
      <c r="I525" s="140"/>
      <c r="J525" s="140"/>
      <c r="K525" s="140"/>
      <c r="L525" s="140"/>
      <c r="M525" s="140"/>
      <c r="N525" s="140"/>
      <c r="O525" s="140"/>
      <c r="P525" s="140"/>
      <c r="Q525" s="140"/>
      <c r="R525" s="140"/>
      <c r="S525" s="140"/>
      <c r="T525" s="140"/>
      <c r="U525" s="140"/>
    </row>
    <row r="526" spans="1:21" x14ac:dyDescent="0.2">
      <c r="A526" s="301"/>
      <c r="B526" s="301"/>
      <c r="C526" s="302"/>
      <c r="D526" s="137"/>
      <c r="E526" s="140"/>
      <c r="F526" s="140"/>
      <c r="G526" s="140"/>
      <c r="H526" s="140"/>
      <c r="I526" s="140"/>
      <c r="J526" s="140"/>
      <c r="K526" s="140"/>
      <c r="L526" s="140"/>
      <c r="M526" s="140"/>
      <c r="N526" s="140"/>
      <c r="O526" s="140"/>
      <c r="P526" s="140"/>
      <c r="Q526" s="140"/>
      <c r="R526" s="140"/>
      <c r="S526" s="140"/>
      <c r="T526" s="140"/>
      <c r="U526" s="140"/>
    </row>
    <row r="527" spans="1:21" x14ac:dyDescent="0.2">
      <c r="A527" s="301"/>
      <c r="B527" s="301"/>
      <c r="C527" s="302"/>
      <c r="D527" s="137"/>
      <c r="E527" s="140"/>
      <c r="F527" s="140"/>
      <c r="G527" s="140"/>
      <c r="H527" s="140"/>
      <c r="I527" s="140"/>
      <c r="J527" s="140"/>
      <c r="K527" s="140"/>
      <c r="L527" s="140"/>
      <c r="M527" s="140"/>
      <c r="N527" s="140"/>
      <c r="O527" s="140"/>
      <c r="P527" s="140"/>
      <c r="Q527" s="140"/>
      <c r="R527" s="140"/>
      <c r="S527" s="140"/>
      <c r="T527" s="140"/>
      <c r="U527" s="140"/>
    </row>
    <row r="528" spans="1:21" x14ac:dyDescent="0.2">
      <c r="A528" s="301"/>
      <c r="B528" s="301"/>
      <c r="C528" s="302"/>
      <c r="D528" s="137"/>
      <c r="E528" s="140"/>
      <c r="F528" s="140"/>
      <c r="G528" s="140"/>
      <c r="H528" s="140"/>
      <c r="I528" s="140"/>
      <c r="J528" s="140"/>
      <c r="K528" s="140"/>
      <c r="L528" s="140"/>
      <c r="M528" s="140"/>
      <c r="N528" s="140"/>
      <c r="O528" s="140"/>
      <c r="P528" s="140"/>
      <c r="Q528" s="140"/>
      <c r="R528" s="140"/>
      <c r="S528" s="140"/>
      <c r="T528" s="140"/>
      <c r="U528" s="140"/>
    </row>
    <row r="529" spans="1:21" x14ac:dyDescent="0.2">
      <c r="A529" s="301"/>
      <c r="B529" s="301"/>
      <c r="C529" s="302"/>
      <c r="D529" s="137"/>
      <c r="E529" s="140"/>
      <c r="F529" s="140"/>
      <c r="G529" s="140"/>
      <c r="H529" s="140"/>
      <c r="I529" s="140"/>
      <c r="J529" s="140"/>
      <c r="K529" s="140"/>
      <c r="L529" s="140"/>
      <c r="M529" s="140"/>
      <c r="N529" s="140"/>
      <c r="O529" s="140"/>
      <c r="P529" s="140"/>
      <c r="Q529" s="140"/>
      <c r="R529" s="140"/>
      <c r="S529" s="140"/>
      <c r="T529" s="140"/>
      <c r="U529" s="140"/>
    </row>
    <row r="530" spans="1:21" x14ac:dyDescent="0.2">
      <c r="A530" s="301"/>
      <c r="B530" s="301"/>
      <c r="C530" s="302"/>
      <c r="D530" s="137"/>
      <c r="E530" s="140"/>
      <c r="F530" s="140"/>
      <c r="G530" s="140"/>
      <c r="H530" s="140"/>
      <c r="I530" s="140"/>
      <c r="J530" s="140"/>
      <c r="K530" s="140"/>
      <c r="L530" s="140"/>
      <c r="M530" s="140"/>
      <c r="N530" s="140"/>
      <c r="O530" s="140"/>
      <c r="P530" s="140"/>
      <c r="Q530" s="140"/>
      <c r="R530" s="140"/>
      <c r="S530" s="140"/>
      <c r="T530" s="140"/>
      <c r="U530" s="140"/>
    </row>
    <row r="531" spans="1:21" x14ac:dyDescent="0.2">
      <c r="A531" s="301"/>
      <c r="B531" s="301"/>
      <c r="C531" s="302"/>
      <c r="D531" s="137"/>
      <c r="E531" s="140"/>
      <c r="F531" s="140"/>
      <c r="G531" s="140"/>
      <c r="H531" s="140"/>
      <c r="I531" s="140"/>
      <c r="J531" s="140"/>
      <c r="K531" s="140"/>
      <c r="L531" s="140"/>
      <c r="M531" s="140"/>
      <c r="N531" s="140"/>
      <c r="O531" s="140"/>
      <c r="P531" s="140"/>
      <c r="Q531" s="140"/>
      <c r="R531" s="140"/>
      <c r="S531" s="140"/>
      <c r="T531" s="140"/>
      <c r="U531" s="140"/>
    </row>
    <row r="532" spans="1:21" x14ac:dyDescent="0.2">
      <c r="A532" s="301"/>
      <c r="B532" s="301"/>
      <c r="C532" s="302"/>
      <c r="D532" s="137"/>
      <c r="E532" s="140"/>
      <c r="F532" s="140"/>
      <c r="G532" s="140"/>
      <c r="H532" s="140"/>
      <c r="I532" s="140"/>
      <c r="J532" s="140"/>
      <c r="K532" s="140"/>
      <c r="L532" s="140"/>
      <c r="M532" s="140"/>
      <c r="N532" s="140"/>
      <c r="O532" s="140"/>
      <c r="P532" s="140"/>
      <c r="Q532" s="140"/>
      <c r="R532" s="140"/>
      <c r="S532" s="140"/>
      <c r="T532" s="140"/>
      <c r="U532" s="140"/>
    </row>
    <row r="533" spans="1:21" x14ac:dyDescent="0.2">
      <c r="A533" s="301"/>
      <c r="B533" s="301"/>
      <c r="C533" s="302"/>
      <c r="D533" s="137"/>
      <c r="E533" s="140"/>
      <c r="F533" s="140"/>
      <c r="G533" s="140"/>
      <c r="H533" s="140"/>
      <c r="I533" s="140"/>
      <c r="J533" s="140"/>
      <c r="K533" s="140"/>
      <c r="L533" s="140"/>
      <c r="M533" s="140"/>
      <c r="N533" s="140"/>
      <c r="O533" s="140"/>
      <c r="P533" s="140"/>
      <c r="Q533" s="140"/>
      <c r="R533" s="140"/>
      <c r="S533" s="140"/>
      <c r="T533" s="140"/>
      <c r="U533" s="140"/>
    </row>
    <row r="534" spans="1:21" x14ac:dyDescent="0.2">
      <c r="A534" s="301"/>
      <c r="B534" s="301"/>
      <c r="C534" s="302"/>
      <c r="D534" s="137"/>
      <c r="E534" s="140"/>
      <c r="F534" s="140"/>
      <c r="G534" s="140"/>
      <c r="H534" s="140"/>
      <c r="I534" s="140"/>
      <c r="J534" s="140"/>
      <c r="K534" s="140"/>
      <c r="L534" s="140"/>
      <c r="M534" s="140"/>
      <c r="N534" s="140"/>
      <c r="O534" s="140"/>
      <c r="P534" s="140"/>
      <c r="Q534" s="140"/>
      <c r="R534" s="140"/>
      <c r="S534" s="140"/>
      <c r="T534" s="140"/>
      <c r="U534" s="140"/>
    </row>
    <row r="535" spans="1:21" x14ac:dyDescent="0.2">
      <c r="A535" s="301"/>
      <c r="B535" s="301"/>
      <c r="C535" s="302"/>
      <c r="D535" s="137"/>
      <c r="E535" s="140"/>
      <c r="F535" s="140"/>
      <c r="G535" s="140"/>
      <c r="H535" s="140"/>
      <c r="I535" s="140"/>
      <c r="J535" s="140"/>
      <c r="K535" s="140"/>
      <c r="L535" s="140"/>
      <c r="M535" s="140"/>
      <c r="N535" s="140"/>
      <c r="O535" s="140"/>
      <c r="P535" s="140"/>
      <c r="Q535" s="140"/>
      <c r="R535" s="140"/>
      <c r="S535" s="140"/>
      <c r="T535" s="140"/>
      <c r="U535" s="140"/>
    </row>
    <row r="536" spans="1:21" x14ac:dyDescent="0.2">
      <c r="A536" s="301"/>
      <c r="B536" s="301"/>
      <c r="C536" s="302"/>
      <c r="D536" s="137"/>
      <c r="E536" s="140"/>
      <c r="F536" s="140"/>
      <c r="G536" s="140"/>
      <c r="H536" s="140"/>
      <c r="I536" s="140"/>
      <c r="J536" s="140"/>
      <c r="K536" s="140"/>
      <c r="L536" s="140"/>
      <c r="M536" s="140"/>
      <c r="N536" s="140"/>
      <c r="O536" s="140"/>
      <c r="P536" s="140"/>
      <c r="Q536" s="140"/>
      <c r="R536" s="140"/>
      <c r="S536" s="140"/>
      <c r="T536" s="140"/>
      <c r="U536" s="140"/>
    </row>
    <row r="537" spans="1:21" x14ac:dyDescent="0.2">
      <c r="A537" s="301"/>
      <c r="B537" s="301"/>
      <c r="C537" s="302"/>
      <c r="D537" s="137"/>
      <c r="E537" s="140"/>
      <c r="F537" s="140"/>
      <c r="G537" s="140"/>
      <c r="H537" s="140"/>
      <c r="I537" s="140"/>
      <c r="J537" s="140"/>
      <c r="K537" s="140"/>
      <c r="L537" s="140"/>
      <c r="M537" s="140"/>
      <c r="N537" s="140"/>
      <c r="O537" s="140"/>
      <c r="P537" s="140"/>
      <c r="Q537" s="140"/>
      <c r="R537" s="140"/>
      <c r="S537" s="140"/>
      <c r="T537" s="140"/>
      <c r="U537" s="140"/>
    </row>
    <row r="538" spans="1:21" x14ac:dyDescent="0.2">
      <c r="A538" s="301"/>
      <c r="B538" s="301"/>
      <c r="C538" s="302"/>
      <c r="D538" s="137"/>
      <c r="E538" s="140"/>
      <c r="F538" s="140"/>
      <c r="G538" s="140"/>
      <c r="H538" s="140"/>
      <c r="I538" s="140"/>
      <c r="J538" s="140"/>
      <c r="K538" s="140"/>
      <c r="L538" s="140"/>
      <c r="M538" s="140"/>
      <c r="N538" s="140"/>
      <c r="O538" s="140"/>
      <c r="P538" s="140"/>
      <c r="Q538" s="140"/>
      <c r="R538" s="140"/>
      <c r="S538" s="140"/>
      <c r="T538" s="140"/>
      <c r="U538" s="140"/>
    </row>
    <row r="539" spans="1:21" x14ac:dyDescent="0.2">
      <c r="A539" s="301"/>
      <c r="B539" s="301"/>
      <c r="C539" s="302"/>
      <c r="D539" s="137"/>
      <c r="E539" s="140"/>
      <c r="F539" s="140"/>
      <c r="G539" s="140"/>
      <c r="H539" s="140"/>
      <c r="I539" s="140"/>
      <c r="J539" s="140"/>
      <c r="K539" s="140"/>
      <c r="L539" s="140"/>
      <c r="M539" s="140"/>
      <c r="N539" s="140"/>
      <c r="O539" s="140"/>
      <c r="P539" s="140"/>
      <c r="Q539" s="140"/>
      <c r="R539" s="140"/>
      <c r="S539" s="140"/>
      <c r="T539" s="140"/>
      <c r="U539" s="140"/>
    </row>
    <row r="540" spans="1:21" x14ac:dyDescent="0.2">
      <c r="A540" s="301"/>
      <c r="B540" s="301"/>
      <c r="C540" s="302"/>
      <c r="D540" s="137"/>
      <c r="E540" s="140"/>
      <c r="F540" s="140"/>
      <c r="G540" s="140"/>
      <c r="H540" s="140"/>
      <c r="I540" s="140"/>
      <c r="J540" s="140"/>
      <c r="K540" s="140"/>
      <c r="L540" s="140"/>
      <c r="M540" s="140"/>
      <c r="N540" s="140"/>
      <c r="O540" s="140"/>
      <c r="P540" s="140"/>
      <c r="Q540" s="140"/>
      <c r="R540" s="140"/>
      <c r="S540" s="140"/>
      <c r="T540" s="140"/>
      <c r="U540" s="140"/>
    </row>
    <row r="541" spans="1:21" x14ac:dyDescent="0.2">
      <c r="A541" s="301"/>
      <c r="B541" s="301"/>
      <c r="C541" s="302"/>
      <c r="D541" s="137"/>
      <c r="E541" s="140"/>
      <c r="F541" s="140"/>
      <c r="G541" s="140"/>
      <c r="H541" s="140"/>
      <c r="I541" s="140"/>
      <c r="J541" s="140"/>
      <c r="K541" s="140"/>
      <c r="L541" s="140"/>
      <c r="M541" s="140"/>
      <c r="N541" s="140"/>
      <c r="O541" s="140"/>
      <c r="P541" s="140"/>
      <c r="Q541" s="140"/>
      <c r="R541" s="140"/>
      <c r="S541" s="140"/>
      <c r="T541" s="140"/>
      <c r="U541" s="140"/>
    </row>
    <row r="542" spans="1:21" x14ac:dyDescent="0.2">
      <c r="A542" s="301"/>
      <c r="B542" s="301"/>
      <c r="C542" s="302"/>
      <c r="D542" s="137"/>
      <c r="E542" s="140"/>
      <c r="F542" s="140"/>
      <c r="G542" s="140"/>
      <c r="H542" s="140"/>
      <c r="I542" s="140"/>
      <c r="J542" s="140"/>
      <c r="K542" s="140"/>
      <c r="L542" s="140"/>
      <c r="M542" s="140"/>
      <c r="N542" s="140"/>
      <c r="O542" s="140"/>
      <c r="P542" s="140"/>
      <c r="Q542" s="140"/>
      <c r="R542" s="140"/>
      <c r="S542" s="140"/>
      <c r="T542" s="140"/>
      <c r="U542" s="140"/>
    </row>
    <row r="543" spans="1:21" x14ac:dyDescent="0.2">
      <c r="A543" s="301"/>
      <c r="B543" s="301"/>
      <c r="C543" s="302"/>
      <c r="D543" s="137"/>
      <c r="E543" s="140"/>
      <c r="F543" s="140"/>
      <c r="G543" s="140"/>
      <c r="H543" s="140"/>
      <c r="I543" s="140"/>
      <c r="J543" s="140"/>
      <c r="K543" s="140"/>
      <c r="L543" s="140"/>
      <c r="M543" s="140"/>
      <c r="N543" s="140"/>
      <c r="O543" s="140"/>
      <c r="P543" s="140"/>
      <c r="Q543" s="140"/>
      <c r="R543" s="140"/>
      <c r="S543" s="140"/>
      <c r="T543" s="140"/>
      <c r="U543" s="140"/>
    </row>
    <row r="544" spans="1:21" x14ac:dyDescent="0.2">
      <c r="A544" s="301"/>
      <c r="B544" s="301"/>
      <c r="C544" s="302"/>
      <c r="D544" s="137"/>
      <c r="E544" s="140"/>
      <c r="F544" s="140"/>
      <c r="G544" s="140"/>
      <c r="H544" s="140"/>
      <c r="I544" s="140"/>
      <c r="J544" s="140"/>
      <c r="K544" s="140"/>
      <c r="L544" s="140"/>
      <c r="M544" s="140"/>
      <c r="N544" s="140"/>
      <c r="O544" s="140"/>
      <c r="P544" s="140"/>
      <c r="Q544" s="140"/>
      <c r="R544" s="140"/>
      <c r="S544" s="140"/>
      <c r="T544" s="140"/>
      <c r="U544" s="140"/>
    </row>
    <row r="545" spans="1:21" x14ac:dyDescent="0.2">
      <c r="A545" s="301"/>
      <c r="B545" s="301"/>
      <c r="C545" s="302"/>
      <c r="D545" s="137"/>
      <c r="E545" s="140"/>
      <c r="F545" s="140"/>
      <c r="G545" s="140"/>
      <c r="H545" s="140"/>
      <c r="I545" s="140"/>
      <c r="J545" s="140"/>
      <c r="K545" s="140"/>
      <c r="L545" s="140"/>
      <c r="M545" s="140"/>
      <c r="N545" s="140"/>
      <c r="O545" s="140"/>
      <c r="P545" s="140"/>
      <c r="Q545" s="140"/>
      <c r="R545" s="140"/>
      <c r="S545" s="140"/>
      <c r="T545" s="140"/>
      <c r="U545" s="140"/>
    </row>
    <row r="546" spans="1:21" x14ac:dyDescent="0.2">
      <c r="A546" s="301"/>
      <c r="B546" s="301"/>
      <c r="C546" s="302"/>
      <c r="D546" s="137"/>
      <c r="E546" s="140"/>
      <c r="F546" s="140"/>
      <c r="G546" s="140"/>
      <c r="H546" s="140"/>
      <c r="I546" s="140"/>
      <c r="J546" s="140"/>
      <c r="K546" s="140"/>
      <c r="L546" s="140"/>
      <c r="M546" s="140"/>
      <c r="N546" s="140"/>
      <c r="O546" s="140"/>
      <c r="P546" s="140"/>
      <c r="Q546" s="140"/>
      <c r="R546" s="140"/>
      <c r="S546" s="140"/>
      <c r="T546" s="140"/>
      <c r="U546" s="140"/>
    </row>
    <row r="547" spans="1:21" x14ac:dyDescent="0.2">
      <c r="A547" s="301"/>
      <c r="B547" s="301"/>
      <c r="C547" s="302"/>
      <c r="D547" s="137"/>
      <c r="E547" s="140"/>
      <c r="F547" s="140"/>
      <c r="G547" s="140"/>
      <c r="H547" s="140"/>
      <c r="I547" s="140"/>
      <c r="J547" s="140"/>
      <c r="K547" s="140"/>
      <c r="L547" s="140"/>
      <c r="M547" s="140"/>
      <c r="N547" s="140"/>
      <c r="O547" s="140"/>
      <c r="P547" s="140"/>
      <c r="Q547" s="140"/>
      <c r="R547" s="140"/>
      <c r="S547" s="140"/>
      <c r="T547" s="140"/>
      <c r="U547" s="140"/>
    </row>
    <row r="548" spans="1:21" x14ac:dyDescent="0.2">
      <c r="A548" s="301"/>
      <c r="B548" s="301"/>
      <c r="C548" s="302"/>
      <c r="D548" s="137"/>
      <c r="E548" s="140"/>
      <c r="F548" s="140"/>
      <c r="G548" s="140"/>
      <c r="H548" s="140"/>
      <c r="I548" s="140"/>
      <c r="J548" s="140"/>
      <c r="K548" s="140"/>
      <c r="L548" s="140"/>
      <c r="M548" s="140"/>
      <c r="N548" s="140"/>
      <c r="O548" s="140"/>
      <c r="P548" s="140"/>
      <c r="Q548" s="140"/>
      <c r="R548" s="140"/>
      <c r="S548" s="140"/>
      <c r="T548" s="140"/>
      <c r="U548" s="140"/>
    </row>
    <row r="549" spans="1:21" x14ac:dyDescent="0.2">
      <c r="A549" s="301"/>
      <c r="B549" s="301"/>
      <c r="C549" s="302"/>
      <c r="D549" s="137"/>
      <c r="E549" s="140"/>
      <c r="F549" s="140"/>
      <c r="G549" s="140"/>
      <c r="H549" s="140"/>
      <c r="I549" s="140"/>
      <c r="J549" s="140"/>
      <c r="K549" s="140"/>
      <c r="L549" s="140"/>
      <c r="M549" s="140"/>
      <c r="N549" s="140"/>
      <c r="O549" s="140"/>
      <c r="P549" s="140"/>
      <c r="Q549" s="140"/>
      <c r="R549" s="140"/>
      <c r="S549" s="140"/>
      <c r="T549" s="140"/>
      <c r="U549" s="140"/>
    </row>
    <row r="550" spans="1:21" x14ac:dyDescent="0.2">
      <c r="A550" s="301"/>
      <c r="B550" s="301"/>
      <c r="C550" s="302"/>
      <c r="D550" s="137"/>
      <c r="E550" s="140"/>
      <c r="F550" s="140"/>
      <c r="G550" s="140"/>
      <c r="H550" s="140"/>
      <c r="I550" s="140"/>
      <c r="J550" s="140"/>
      <c r="K550" s="140"/>
      <c r="L550" s="140"/>
      <c r="M550" s="140"/>
      <c r="N550" s="140"/>
      <c r="O550" s="140"/>
      <c r="P550" s="140"/>
      <c r="Q550" s="140"/>
      <c r="R550" s="140"/>
      <c r="S550" s="140"/>
      <c r="T550" s="140"/>
      <c r="U550" s="140"/>
    </row>
    <row r="551" spans="1:21" x14ac:dyDescent="0.2">
      <c r="A551" s="301"/>
      <c r="B551" s="301"/>
      <c r="C551" s="302"/>
      <c r="D551" s="137"/>
      <c r="E551" s="140"/>
      <c r="F551" s="140"/>
      <c r="G551" s="140"/>
      <c r="H551" s="140"/>
      <c r="I551" s="140"/>
      <c r="J551" s="140"/>
      <c r="K551" s="140"/>
      <c r="L551" s="140"/>
      <c r="M551" s="140"/>
      <c r="N551" s="140"/>
      <c r="O551" s="140"/>
      <c r="P551" s="140"/>
      <c r="Q551" s="140"/>
      <c r="R551" s="140"/>
      <c r="S551" s="140"/>
      <c r="T551" s="140"/>
      <c r="U551" s="140"/>
    </row>
    <row r="552" spans="1:21" x14ac:dyDescent="0.2">
      <c r="A552" s="301"/>
      <c r="B552" s="301"/>
      <c r="C552" s="302"/>
      <c r="D552" s="137"/>
      <c r="E552" s="140"/>
      <c r="F552" s="140"/>
      <c r="G552" s="140"/>
      <c r="H552" s="140"/>
      <c r="I552" s="140"/>
      <c r="J552" s="140"/>
      <c r="K552" s="140"/>
      <c r="L552" s="140"/>
      <c r="M552" s="140"/>
      <c r="N552" s="140"/>
      <c r="O552" s="140"/>
      <c r="P552" s="140"/>
      <c r="Q552" s="140"/>
      <c r="R552" s="140"/>
      <c r="S552" s="140"/>
      <c r="T552" s="140"/>
      <c r="U552" s="140"/>
    </row>
    <row r="553" spans="1:21" x14ac:dyDescent="0.2">
      <c r="A553" s="301"/>
      <c r="B553" s="301"/>
      <c r="C553" s="302"/>
      <c r="D553" s="137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  <c r="R553" s="140"/>
      <c r="S553" s="140"/>
      <c r="T553" s="140"/>
      <c r="U553" s="140"/>
    </row>
    <row r="554" spans="1:21" x14ac:dyDescent="0.2">
      <c r="A554" s="301"/>
      <c r="B554" s="301"/>
      <c r="C554" s="302"/>
      <c r="D554" s="137"/>
      <c r="E554" s="140"/>
      <c r="F554" s="140"/>
      <c r="G554" s="140"/>
      <c r="H554" s="140"/>
      <c r="I554" s="140"/>
      <c r="J554" s="140"/>
      <c r="K554" s="140"/>
      <c r="L554" s="140"/>
      <c r="M554" s="140"/>
      <c r="N554" s="140"/>
      <c r="O554" s="140"/>
      <c r="P554" s="140"/>
      <c r="Q554" s="140"/>
      <c r="R554" s="140"/>
      <c r="S554" s="140"/>
      <c r="T554" s="140"/>
      <c r="U554" s="140"/>
    </row>
    <row r="555" spans="1:21" x14ac:dyDescent="0.2">
      <c r="A555" s="301"/>
      <c r="B555" s="301"/>
      <c r="C555" s="302"/>
      <c r="D555" s="137"/>
      <c r="E555" s="140"/>
      <c r="F555" s="140"/>
      <c r="G555" s="140"/>
      <c r="H555" s="140"/>
      <c r="I555" s="140"/>
      <c r="J555" s="140"/>
      <c r="K555" s="140"/>
      <c r="L555" s="140"/>
      <c r="M555" s="140"/>
      <c r="N555" s="140"/>
      <c r="O555" s="140"/>
      <c r="P555" s="140"/>
      <c r="Q555" s="140"/>
      <c r="R555" s="140"/>
      <c r="S555" s="140"/>
      <c r="T555" s="140"/>
      <c r="U555" s="140"/>
    </row>
    <row r="556" spans="1:21" x14ac:dyDescent="0.2">
      <c r="A556" s="301"/>
      <c r="B556" s="301"/>
      <c r="C556" s="302"/>
      <c r="D556" s="137"/>
      <c r="E556" s="140"/>
      <c r="F556" s="140"/>
      <c r="G556" s="140"/>
      <c r="H556" s="140"/>
      <c r="I556" s="140"/>
      <c r="J556" s="140"/>
      <c r="K556" s="140"/>
      <c r="L556" s="140"/>
      <c r="M556" s="140"/>
      <c r="N556" s="140"/>
      <c r="O556" s="140"/>
      <c r="P556" s="140"/>
      <c r="Q556" s="140"/>
      <c r="R556" s="140"/>
      <c r="S556" s="140"/>
      <c r="T556" s="140"/>
      <c r="U556" s="140"/>
    </row>
    <row r="557" spans="1:21" x14ac:dyDescent="0.2">
      <c r="A557" s="301"/>
      <c r="B557" s="301"/>
      <c r="C557" s="302"/>
      <c r="D557" s="137"/>
      <c r="E557" s="140"/>
      <c r="F557" s="140"/>
      <c r="G557" s="140"/>
      <c r="H557" s="140"/>
      <c r="I557" s="140"/>
      <c r="J557" s="140"/>
      <c r="K557" s="140"/>
      <c r="L557" s="140"/>
      <c r="M557" s="140"/>
      <c r="N557" s="140"/>
      <c r="O557" s="140"/>
      <c r="P557" s="140"/>
      <c r="Q557" s="140"/>
      <c r="R557" s="140"/>
      <c r="S557" s="140"/>
      <c r="T557" s="140"/>
      <c r="U557" s="140"/>
    </row>
    <row r="558" spans="1:21" x14ac:dyDescent="0.2">
      <c r="A558" s="301"/>
      <c r="B558" s="301"/>
      <c r="C558" s="302"/>
      <c r="D558" s="137"/>
      <c r="E558" s="140"/>
      <c r="F558" s="140"/>
      <c r="G558" s="140"/>
      <c r="H558" s="140"/>
      <c r="I558" s="140"/>
      <c r="J558" s="140"/>
      <c r="K558" s="140"/>
      <c r="L558" s="140"/>
      <c r="M558" s="140"/>
      <c r="N558" s="140"/>
      <c r="O558" s="140"/>
      <c r="P558" s="140"/>
      <c r="Q558" s="140"/>
      <c r="R558" s="140"/>
      <c r="S558" s="140"/>
      <c r="T558" s="140"/>
      <c r="U558" s="140"/>
    </row>
    <row r="559" spans="1:21" x14ac:dyDescent="0.2">
      <c r="A559" s="301"/>
      <c r="B559" s="301"/>
      <c r="C559" s="302"/>
      <c r="D559" s="137"/>
      <c r="E559" s="140"/>
      <c r="F559" s="140"/>
      <c r="G559" s="140"/>
      <c r="H559" s="140"/>
      <c r="I559" s="140"/>
      <c r="J559" s="140"/>
      <c r="K559" s="140"/>
      <c r="L559" s="140"/>
      <c r="M559" s="140"/>
      <c r="N559" s="140"/>
      <c r="O559" s="140"/>
      <c r="P559" s="140"/>
      <c r="Q559" s="140"/>
      <c r="R559" s="140"/>
      <c r="S559" s="140"/>
      <c r="T559" s="140"/>
      <c r="U559" s="140"/>
    </row>
    <row r="560" spans="1:21" x14ac:dyDescent="0.2">
      <c r="A560" s="301"/>
      <c r="B560" s="301"/>
      <c r="C560" s="302"/>
      <c r="D560" s="137"/>
      <c r="E560" s="140"/>
      <c r="F560" s="140"/>
      <c r="G560" s="140"/>
      <c r="H560" s="140"/>
      <c r="I560" s="140"/>
      <c r="J560" s="140"/>
      <c r="K560" s="140"/>
      <c r="L560" s="140"/>
      <c r="M560" s="140"/>
      <c r="N560" s="140"/>
      <c r="O560" s="140"/>
      <c r="P560" s="140"/>
      <c r="Q560" s="140"/>
      <c r="R560" s="140"/>
      <c r="S560" s="140"/>
      <c r="T560" s="140"/>
      <c r="U560" s="140"/>
    </row>
    <row r="561" spans="1:21" x14ac:dyDescent="0.2">
      <c r="A561" s="301"/>
      <c r="B561" s="301"/>
      <c r="C561" s="302"/>
      <c r="D561" s="137"/>
      <c r="E561" s="140"/>
      <c r="F561" s="140"/>
      <c r="G561" s="140"/>
      <c r="H561" s="140"/>
      <c r="I561" s="140"/>
      <c r="J561" s="140"/>
      <c r="K561" s="140"/>
      <c r="L561" s="140"/>
      <c r="M561" s="140"/>
      <c r="N561" s="140"/>
      <c r="O561" s="140"/>
      <c r="P561" s="140"/>
      <c r="Q561" s="140"/>
      <c r="R561" s="140"/>
      <c r="S561" s="140"/>
      <c r="T561" s="140"/>
      <c r="U561" s="140"/>
    </row>
    <row r="562" spans="1:21" x14ac:dyDescent="0.2">
      <c r="A562" s="301"/>
      <c r="B562" s="301"/>
      <c r="C562" s="302"/>
      <c r="D562" s="137"/>
      <c r="E562" s="140"/>
      <c r="F562" s="140"/>
      <c r="G562" s="140"/>
      <c r="H562" s="140"/>
      <c r="I562" s="140"/>
      <c r="J562" s="140"/>
      <c r="K562" s="140"/>
      <c r="L562" s="140"/>
      <c r="M562" s="140"/>
      <c r="N562" s="140"/>
      <c r="O562" s="140"/>
      <c r="P562" s="140"/>
      <c r="Q562" s="140"/>
      <c r="R562" s="140"/>
      <c r="S562" s="140"/>
      <c r="T562" s="140"/>
      <c r="U562" s="140"/>
    </row>
    <row r="563" spans="1:21" x14ac:dyDescent="0.2">
      <c r="A563" s="301"/>
      <c r="B563" s="301"/>
      <c r="C563" s="302"/>
      <c r="D563" s="137"/>
      <c r="E563" s="140"/>
      <c r="F563" s="140"/>
      <c r="G563" s="140"/>
      <c r="H563" s="140"/>
      <c r="I563" s="140"/>
      <c r="J563" s="140"/>
      <c r="K563" s="140"/>
      <c r="L563" s="140"/>
      <c r="M563" s="140"/>
      <c r="N563" s="140"/>
      <c r="O563" s="140"/>
      <c r="P563" s="140"/>
      <c r="Q563" s="140"/>
      <c r="R563" s="140"/>
      <c r="S563" s="140"/>
      <c r="T563" s="140"/>
      <c r="U563" s="140"/>
    </row>
    <row r="564" spans="1:21" x14ac:dyDescent="0.2">
      <c r="A564" s="301"/>
      <c r="B564" s="301"/>
      <c r="C564" s="302"/>
      <c r="D564" s="137"/>
      <c r="E564" s="140"/>
      <c r="F564" s="140"/>
      <c r="G564" s="140"/>
      <c r="H564" s="140"/>
      <c r="I564" s="140"/>
      <c r="J564" s="140"/>
      <c r="K564" s="140"/>
      <c r="L564" s="140"/>
      <c r="M564" s="140"/>
      <c r="N564" s="140"/>
      <c r="O564" s="140"/>
      <c r="P564" s="140"/>
      <c r="Q564" s="140"/>
      <c r="R564" s="140"/>
      <c r="S564" s="140"/>
      <c r="T564" s="140"/>
      <c r="U564" s="140"/>
    </row>
    <row r="565" spans="1:21" x14ac:dyDescent="0.2">
      <c r="A565" s="301"/>
      <c r="B565" s="301"/>
      <c r="C565" s="302"/>
      <c r="D565" s="137"/>
      <c r="E565" s="140"/>
      <c r="F565" s="140"/>
      <c r="G565" s="140"/>
      <c r="H565" s="140"/>
      <c r="I565" s="140"/>
      <c r="J565" s="140"/>
      <c r="K565" s="140"/>
      <c r="L565" s="140"/>
      <c r="M565" s="140"/>
      <c r="N565" s="140"/>
      <c r="O565" s="140"/>
      <c r="P565" s="140"/>
      <c r="Q565" s="140"/>
      <c r="R565" s="140"/>
      <c r="S565" s="140"/>
      <c r="T565" s="140"/>
      <c r="U565" s="140"/>
    </row>
    <row r="566" spans="1:21" x14ac:dyDescent="0.2">
      <c r="A566" s="301"/>
      <c r="B566" s="301"/>
      <c r="C566" s="302"/>
      <c r="D566" s="137"/>
      <c r="E566" s="140"/>
      <c r="F566" s="140"/>
      <c r="G566" s="140"/>
      <c r="H566" s="140"/>
      <c r="I566" s="140"/>
      <c r="J566" s="140"/>
      <c r="K566" s="140"/>
      <c r="L566" s="140"/>
      <c r="M566" s="140"/>
      <c r="N566" s="140"/>
      <c r="O566" s="140"/>
      <c r="P566" s="140"/>
      <c r="Q566" s="140"/>
      <c r="R566" s="140"/>
      <c r="S566" s="140"/>
      <c r="T566" s="140"/>
      <c r="U566" s="140"/>
    </row>
    <row r="567" spans="1:21" x14ac:dyDescent="0.2">
      <c r="A567" s="301"/>
      <c r="B567" s="301"/>
      <c r="C567" s="302"/>
      <c r="D567" s="137"/>
      <c r="E567" s="140"/>
      <c r="F567" s="140"/>
      <c r="G567" s="140"/>
      <c r="H567" s="140"/>
      <c r="I567" s="140"/>
      <c r="J567" s="140"/>
      <c r="K567" s="140"/>
      <c r="L567" s="140"/>
      <c r="M567" s="140"/>
      <c r="N567" s="140"/>
      <c r="O567" s="140"/>
      <c r="P567" s="140"/>
      <c r="Q567" s="140"/>
      <c r="R567" s="140"/>
      <c r="S567" s="140"/>
      <c r="T567" s="140"/>
      <c r="U567" s="140"/>
    </row>
    <row r="568" spans="1:21" x14ac:dyDescent="0.2">
      <c r="A568" s="301"/>
      <c r="B568" s="301"/>
      <c r="C568" s="302"/>
      <c r="D568" s="137"/>
      <c r="E568" s="140"/>
      <c r="F568" s="140"/>
      <c r="G568" s="140"/>
      <c r="H568" s="140"/>
      <c r="I568" s="140"/>
      <c r="J568" s="140"/>
      <c r="K568" s="140"/>
      <c r="L568" s="140"/>
      <c r="M568" s="140"/>
      <c r="N568" s="140"/>
      <c r="O568" s="140"/>
      <c r="P568" s="140"/>
      <c r="Q568" s="140"/>
      <c r="R568" s="140"/>
      <c r="S568" s="140"/>
      <c r="T568" s="140"/>
      <c r="U568" s="140"/>
    </row>
    <row r="569" spans="1:21" x14ac:dyDescent="0.2">
      <c r="A569" s="301"/>
      <c r="B569" s="301"/>
      <c r="C569" s="302"/>
      <c r="D569" s="137"/>
      <c r="E569" s="140"/>
      <c r="F569" s="140"/>
      <c r="G569" s="140"/>
      <c r="H569" s="140"/>
      <c r="I569" s="140"/>
      <c r="J569" s="140"/>
      <c r="K569" s="140"/>
      <c r="L569" s="140"/>
      <c r="M569" s="140"/>
      <c r="N569" s="140"/>
      <c r="O569" s="140"/>
      <c r="P569" s="140"/>
      <c r="Q569" s="140"/>
      <c r="R569" s="140"/>
      <c r="S569" s="140"/>
      <c r="T569" s="140"/>
      <c r="U569" s="140"/>
    </row>
    <row r="570" spans="1:21" x14ac:dyDescent="0.2">
      <c r="A570" s="301"/>
      <c r="B570" s="301"/>
      <c r="C570" s="302"/>
      <c r="D570" s="137"/>
      <c r="E570" s="140"/>
      <c r="F570" s="140"/>
      <c r="G570" s="140"/>
      <c r="H570" s="140"/>
      <c r="I570" s="140"/>
      <c r="J570" s="140"/>
      <c r="K570" s="140"/>
      <c r="L570" s="140"/>
      <c r="M570" s="140"/>
      <c r="N570" s="140"/>
      <c r="O570" s="140"/>
      <c r="P570" s="140"/>
      <c r="Q570" s="140"/>
      <c r="R570" s="140"/>
      <c r="S570" s="140"/>
      <c r="T570" s="140"/>
      <c r="U570" s="140"/>
    </row>
    <row r="571" spans="1:21" x14ac:dyDescent="0.2">
      <c r="A571" s="301"/>
      <c r="B571" s="301"/>
      <c r="C571" s="302"/>
      <c r="D571" s="137"/>
      <c r="E571" s="140"/>
      <c r="F571" s="140"/>
      <c r="G571" s="140"/>
      <c r="H571" s="140"/>
      <c r="I571" s="140"/>
      <c r="J571" s="140"/>
      <c r="K571" s="140"/>
      <c r="L571" s="140"/>
      <c r="M571" s="140"/>
      <c r="N571" s="140"/>
      <c r="O571" s="140"/>
      <c r="P571" s="140"/>
      <c r="Q571" s="140"/>
      <c r="R571" s="140"/>
      <c r="S571" s="140"/>
      <c r="T571" s="140"/>
      <c r="U571" s="140"/>
    </row>
    <row r="572" spans="1:21" x14ac:dyDescent="0.2">
      <c r="A572" s="301"/>
      <c r="B572" s="301"/>
      <c r="C572" s="302"/>
      <c r="D572" s="137"/>
      <c r="E572" s="140"/>
      <c r="F572" s="140"/>
      <c r="G572" s="140"/>
      <c r="H572" s="140"/>
      <c r="I572" s="140"/>
      <c r="J572" s="140"/>
      <c r="K572" s="140"/>
      <c r="L572" s="140"/>
      <c r="M572" s="140"/>
      <c r="N572" s="140"/>
      <c r="O572" s="140"/>
      <c r="P572" s="140"/>
      <c r="Q572" s="140"/>
      <c r="R572" s="140"/>
      <c r="S572" s="140"/>
      <c r="T572" s="140"/>
      <c r="U572" s="140"/>
    </row>
    <row r="573" spans="1:21" x14ac:dyDescent="0.2">
      <c r="A573" s="301"/>
      <c r="B573" s="301"/>
      <c r="C573" s="302"/>
      <c r="D573" s="137"/>
      <c r="E573" s="140"/>
      <c r="F573" s="140"/>
      <c r="G573" s="140"/>
      <c r="H573" s="140"/>
      <c r="I573" s="140"/>
      <c r="J573" s="140"/>
      <c r="K573" s="140"/>
      <c r="L573" s="140"/>
      <c r="M573" s="140"/>
      <c r="N573" s="140"/>
      <c r="O573" s="140"/>
      <c r="P573" s="140"/>
      <c r="Q573" s="140"/>
      <c r="R573" s="140"/>
      <c r="S573" s="140"/>
      <c r="T573" s="140"/>
      <c r="U573" s="140"/>
    </row>
    <row r="574" spans="1:21" x14ac:dyDescent="0.2">
      <c r="A574" s="301"/>
      <c r="B574" s="301"/>
      <c r="C574" s="302"/>
      <c r="D574" s="137"/>
      <c r="E574" s="140"/>
      <c r="F574" s="140"/>
      <c r="G574" s="140"/>
      <c r="H574" s="140"/>
      <c r="I574" s="140"/>
      <c r="J574" s="140"/>
      <c r="K574" s="140"/>
      <c r="L574" s="140"/>
      <c r="M574" s="140"/>
      <c r="N574" s="140"/>
      <c r="O574" s="140"/>
      <c r="P574" s="140"/>
      <c r="Q574" s="140"/>
      <c r="R574" s="140"/>
      <c r="S574" s="140"/>
      <c r="T574" s="140"/>
      <c r="U574" s="140"/>
    </row>
    <row r="575" spans="1:21" x14ac:dyDescent="0.2">
      <c r="A575" s="301"/>
      <c r="B575" s="301"/>
      <c r="C575" s="302"/>
      <c r="D575" s="137"/>
      <c r="E575" s="140"/>
      <c r="F575" s="140"/>
      <c r="G575" s="140"/>
      <c r="H575" s="140"/>
      <c r="I575" s="140"/>
      <c r="J575" s="140"/>
      <c r="K575" s="140"/>
      <c r="L575" s="140"/>
      <c r="M575" s="140"/>
      <c r="N575" s="140"/>
      <c r="O575" s="140"/>
      <c r="P575" s="140"/>
      <c r="Q575" s="140"/>
      <c r="R575" s="140"/>
      <c r="S575" s="140"/>
      <c r="T575" s="140"/>
      <c r="U575" s="140"/>
    </row>
    <row r="576" spans="1:21" x14ac:dyDescent="0.2">
      <c r="A576" s="301"/>
      <c r="B576" s="301"/>
      <c r="C576" s="302"/>
      <c r="D576" s="137"/>
      <c r="E576" s="140"/>
      <c r="F576" s="140"/>
      <c r="G576" s="140"/>
      <c r="H576" s="140"/>
      <c r="I576" s="140"/>
      <c r="J576" s="140"/>
      <c r="K576" s="140"/>
      <c r="L576" s="140"/>
      <c r="M576" s="140"/>
      <c r="N576" s="140"/>
      <c r="O576" s="140"/>
      <c r="P576" s="140"/>
      <c r="Q576" s="140"/>
      <c r="R576" s="140"/>
      <c r="S576" s="140"/>
      <c r="T576" s="140"/>
      <c r="U576" s="140"/>
    </row>
    <row r="577" spans="1:21" x14ac:dyDescent="0.2">
      <c r="A577" s="301"/>
      <c r="B577" s="301"/>
      <c r="C577" s="302"/>
      <c r="D577" s="137"/>
      <c r="E577" s="140"/>
      <c r="F577" s="140"/>
      <c r="G577" s="140"/>
      <c r="H577" s="140"/>
      <c r="I577" s="140"/>
      <c r="J577" s="140"/>
      <c r="K577" s="140"/>
      <c r="L577" s="140"/>
      <c r="M577" s="140"/>
      <c r="N577" s="140"/>
      <c r="O577" s="140"/>
      <c r="P577" s="140"/>
      <c r="Q577" s="140"/>
      <c r="R577" s="140"/>
      <c r="S577" s="140"/>
      <c r="T577" s="140"/>
      <c r="U577" s="140"/>
    </row>
    <row r="578" spans="1:21" x14ac:dyDescent="0.2">
      <c r="A578" s="301"/>
      <c r="B578" s="301"/>
      <c r="C578" s="302"/>
      <c r="D578" s="137"/>
      <c r="E578" s="140"/>
      <c r="F578" s="140"/>
      <c r="G578" s="140"/>
      <c r="H578" s="140"/>
      <c r="I578" s="140"/>
      <c r="J578" s="140"/>
      <c r="K578" s="140"/>
      <c r="L578" s="140"/>
      <c r="M578" s="140"/>
      <c r="N578" s="140"/>
      <c r="O578" s="140"/>
      <c r="P578" s="140"/>
      <c r="Q578" s="140"/>
      <c r="R578" s="140"/>
      <c r="S578" s="140"/>
      <c r="T578" s="140"/>
      <c r="U578" s="140"/>
    </row>
    <row r="579" spans="1:21" x14ac:dyDescent="0.2">
      <c r="A579" s="301"/>
      <c r="B579" s="301"/>
      <c r="C579" s="302"/>
      <c r="D579" s="137"/>
      <c r="E579" s="140"/>
      <c r="F579" s="140"/>
      <c r="G579" s="140"/>
      <c r="H579" s="140"/>
      <c r="I579" s="140"/>
      <c r="J579" s="140"/>
      <c r="K579" s="140"/>
      <c r="L579" s="140"/>
      <c r="M579" s="140"/>
      <c r="N579" s="140"/>
      <c r="O579" s="140"/>
      <c r="P579" s="140"/>
      <c r="Q579" s="140"/>
      <c r="R579" s="140"/>
      <c r="S579" s="140"/>
      <c r="T579" s="140"/>
      <c r="U579" s="140"/>
    </row>
    <row r="580" spans="1:21" x14ac:dyDescent="0.2">
      <c r="A580" s="301"/>
      <c r="B580" s="301"/>
      <c r="C580" s="302"/>
      <c r="D580" s="137"/>
      <c r="E580" s="140"/>
      <c r="F580" s="140"/>
      <c r="G580" s="140"/>
      <c r="H580" s="140"/>
      <c r="I580" s="140"/>
      <c r="J580" s="140"/>
      <c r="K580" s="140"/>
      <c r="L580" s="140"/>
      <c r="M580" s="140"/>
      <c r="N580" s="140"/>
      <c r="O580" s="140"/>
      <c r="P580" s="140"/>
      <c r="Q580" s="140"/>
      <c r="R580" s="140"/>
      <c r="S580" s="140"/>
      <c r="T580" s="140"/>
      <c r="U580" s="140"/>
    </row>
    <row r="581" spans="1:21" x14ac:dyDescent="0.2">
      <c r="A581" s="301"/>
      <c r="B581" s="301"/>
      <c r="C581" s="302"/>
      <c r="D581" s="137"/>
      <c r="E581" s="140"/>
      <c r="F581" s="140"/>
      <c r="G581" s="140"/>
      <c r="H581" s="140"/>
      <c r="I581" s="140"/>
      <c r="J581" s="140"/>
      <c r="K581" s="140"/>
      <c r="L581" s="140"/>
      <c r="M581" s="140"/>
      <c r="N581" s="140"/>
      <c r="O581" s="140"/>
      <c r="P581" s="140"/>
      <c r="Q581" s="140"/>
      <c r="R581" s="140"/>
      <c r="S581" s="140"/>
      <c r="T581" s="140"/>
      <c r="U581" s="140"/>
    </row>
    <row r="582" spans="1:21" x14ac:dyDescent="0.2">
      <c r="A582" s="301"/>
      <c r="B582" s="301"/>
      <c r="C582" s="302"/>
      <c r="D582" s="137"/>
      <c r="E582" s="140"/>
      <c r="F582" s="140"/>
      <c r="G582" s="140"/>
      <c r="H582" s="140"/>
      <c r="I582" s="140"/>
      <c r="J582" s="140"/>
      <c r="K582" s="140"/>
      <c r="L582" s="140"/>
      <c r="M582" s="140"/>
      <c r="N582" s="140"/>
      <c r="O582" s="140"/>
      <c r="P582" s="140"/>
      <c r="Q582" s="140"/>
      <c r="R582" s="140"/>
      <c r="S582" s="140"/>
      <c r="T582" s="140"/>
      <c r="U582" s="140"/>
    </row>
    <row r="583" spans="1:21" x14ac:dyDescent="0.2">
      <c r="A583" s="301"/>
      <c r="B583" s="301"/>
      <c r="C583" s="302"/>
      <c r="D583" s="137"/>
      <c r="E583" s="140"/>
      <c r="F583" s="140"/>
      <c r="G583" s="140"/>
      <c r="H583" s="140"/>
      <c r="I583" s="140"/>
      <c r="J583" s="140"/>
      <c r="K583" s="140"/>
      <c r="L583" s="140"/>
      <c r="M583" s="140"/>
      <c r="N583" s="140"/>
      <c r="O583" s="140"/>
      <c r="P583" s="140"/>
      <c r="Q583" s="140"/>
      <c r="R583" s="140"/>
      <c r="S583" s="140"/>
      <c r="T583" s="140"/>
      <c r="U583" s="140"/>
    </row>
    <row r="584" spans="1:21" x14ac:dyDescent="0.2">
      <c r="A584" s="301"/>
      <c r="B584" s="301"/>
      <c r="C584" s="302"/>
      <c r="D584" s="137"/>
      <c r="E584" s="140"/>
      <c r="F584" s="140"/>
      <c r="G584" s="140"/>
      <c r="H584" s="140"/>
      <c r="I584" s="140"/>
      <c r="J584" s="140"/>
      <c r="K584" s="140"/>
      <c r="L584" s="140"/>
      <c r="M584" s="140"/>
      <c r="N584" s="140"/>
      <c r="O584" s="140"/>
      <c r="P584" s="140"/>
      <c r="Q584" s="140"/>
      <c r="R584" s="140"/>
      <c r="S584" s="140"/>
      <c r="T584" s="140"/>
      <c r="U584" s="140"/>
    </row>
    <row r="585" spans="1:21" x14ac:dyDescent="0.2">
      <c r="A585" s="301"/>
      <c r="B585" s="301"/>
      <c r="C585" s="302"/>
      <c r="D585" s="137"/>
      <c r="E585" s="140"/>
      <c r="F585" s="140"/>
      <c r="G585" s="140"/>
      <c r="H585" s="140"/>
      <c r="I585" s="140"/>
      <c r="J585" s="140"/>
      <c r="K585" s="140"/>
      <c r="L585" s="140"/>
      <c r="M585" s="140"/>
      <c r="N585" s="140"/>
      <c r="O585" s="140"/>
      <c r="P585" s="140"/>
      <c r="Q585" s="140"/>
      <c r="R585" s="140"/>
      <c r="S585" s="140"/>
      <c r="T585" s="140"/>
      <c r="U585" s="140"/>
    </row>
    <row r="586" spans="1:21" x14ac:dyDescent="0.2">
      <c r="A586" s="301"/>
      <c r="B586" s="301"/>
      <c r="C586" s="302"/>
      <c r="D586" s="137"/>
      <c r="E586" s="140"/>
      <c r="F586" s="140"/>
      <c r="G586" s="140"/>
      <c r="H586" s="140"/>
      <c r="I586" s="140"/>
      <c r="J586" s="140"/>
      <c r="K586" s="140"/>
      <c r="L586" s="140"/>
      <c r="M586" s="140"/>
      <c r="N586" s="140"/>
      <c r="O586" s="140"/>
      <c r="P586" s="140"/>
      <c r="Q586" s="140"/>
      <c r="R586" s="140"/>
      <c r="S586" s="140"/>
      <c r="T586" s="140"/>
      <c r="U586" s="140"/>
    </row>
    <row r="587" spans="1:21" x14ac:dyDescent="0.2">
      <c r="A587" s="301"/>
      <c r="B587" s="301"/>
      <c r="C587" s="302"/>
      <c r="D587" s="137"/>
      <c r="E587" s="140"/>
      <c r="F587" s="140"/>
      <c r="G587" s="140"/>
      <c r="H587" s="140"/>
      <c r="I587" s="140"/>
      <c r="J587" s="140"/>
      <c r="K587" s="140"/>
      <c r="L587" s="140"/>
      <c r="M587" s="140"/>
      <c r="N587" s="140"/>
      <c r="O587" s="140"/>
      <c r="P587" s="140"/>
      <c r="Q587" s="140"/>
      <c r="R587" s="140"/>
      <c r="S587" s="140"/>
      <c r="T587" s="140"/>
      <c r="U587" s="140"/>
    </row>
    <row r="588" spans="1:21" x14ac:dyDescent="0.2">
      <c r="A588" s="301"/>
      <c r="B588" s="301"/>
      <c r="C588" s="302"/>
      <c r="D588" s="137"/>
      <c r="E588" s="140"/>
      <c r="F588" s="140"/>
      <c r="G588" s="140"/>
      <c r="H588" s="140"/>
      <c r="I588" s="140"/>
      <c r="J588" s="140"/>
      <c r="K588" s="140"/>
      <c r="L588" s="140"/>
      <c r="M588" s="140"/>
      <c r="N588" s="140"/>
      <c r="O588" s="140"/>
      <c r="P588" s="140"/>
      <c r="Q588" s="140"/>
      <c r="R588" s="140"/>
      <c r="S588" s="140"/>
      <c r="T588" s="140"/>
      <c r="U588" s="140"/>
    </row>
    <row r="589" spans="1:21" x14ac:dyDescent="0.2">
      <c r="A589" s="301"/>
      <c r="B589" s="301"/>
      <c r="C589" s="302"/>
      <c r="D589" s="137"/>
      <c r="E589" s="140"/>
      <c r="F589" s="140"/>
      <c r="G589" s="140"/>
      <c r="H589" s="140"/>
      <c r="I589" s="140"/>
      <c r="J589" s="140"/>
      <c r="K589" s="140"/>
      <c r="L589" s="140"/>
      <c r="M589" s="140"/>
      <c r="N589" s="140"/>
      <c r="O589" s="140"/>
      <c r="P589" s="140"/>
      <c r="Q589" s="140"/>
      <c r="R589" s="140"/>
      <c r="S589" s="140"/>
      <c r="T589" s="140"/>
      <c r="U589" s="140"/>
    </row>
    <row r="590" spans="1:21" x14ac:dyDescent="0.2">
      <c r="A590" s="301"/>
      <c r="B590" s="301"/>
      <c r="C590" s="302"/>
      <c r="D590" s="137"/>
      <c r="E590" s="140"/>
      <c r="F590" s="140"/>
      <c r="G590" s="140"/>
      <c r="H590" s="140"/>
      <c r="I590" s="140"/>
      <c r="J590" s="140"/>
      <c r="K590" s="140"/>
      <c r="L590" s="140"/>
      <c r="M590" s="140"/>
      <c r="N590" s="140"/>
      <c r="O590" s="140"/>
      <c r="P590" s="140"/>
      <c r="Q590" s="140"/>
      <c r="R590" s="140"/>
      <c r="S590" s="140"/>
      <c r="T590" s="140"/>
      <c r="U590" s="140"/>
    </row>
    <row r="591" spans="1:21" x14ac:dyDescent="0.2">
      <c r="A591" s="301"/>
      <c r="B591" s="301"/>
      <c r="C591" s="302"/>
      <c r="D591" s="137"/>
      <c r="E591" s="140"/>
      <c r="F591" s="140"/>
      <c r="G591" s="140"/>
      <c r="H591" s="140"/>
      <c r="I591" s="140"/>
      <c r="J591" s="140"/>
      <c r="K591" s="140"/>
      <c r="L591" s="140"/>
      <c r="M591" s="140"/>
      <c r="N591" s="140"/>
      <c r="O591" s="140"/>
      <c r="P591" s="140"/>
      <c r="Q591" s="140"/>
      <c r="R591" s="140"/>
      <c r="S591" s="140"/>
      <c r="T591" s="140"/>
      <c r="U591" s="140"/>
    </row>
    <row r="592" spans="1:21" x14ac:dyDescent="0.2">
      <c r="A592" s="301"/>
      <c r="B592" s="301"/>
      <c r="C592" s="302"/>
      <c r="D592" s="137"/>
      <c r="E592" s="140"/>
      <c r="F592" s="140"/>
      <c r="G592" s="140"/>
      <c r="H592" s="140"/>
      <c r="I592" s="140"/>
      <c r="J592" s="140"/>
      <c r="K592" s="140"/>
      <c r="L592" s="140"/>
      <c r="M592" s="140"/>
      <c r="N592" s="140"/>
      <c r="O592" s="140"/>
      <c r="P592" s="140"/>
      <c r="Q592" s="140"/>
      <c r="R592" s="140"/>
      <c r="S592" s="140"/>
      <c r="T592" s="140"/>
      <c r="U592" s="140"/>
    </row>
    <row r="593" spans="1:21" x14ac:dyDescent="0.2">
      <c r="A593" s="301"/>
      <c r="B593" s="301"/>
      <c r="C593" s="302"/>
      <c r="D593" s="137"/>
      <c r="E593" s="140"/>
      <c r="F593" s="140"/>
      <c r="G593" s="140"/>
      <c r="H593" s="140"/>
      <c r="I593" s="140"/>
      <c r="J593" s="140"/>
      <c r="K593" s="140"/>
      <c r="L593" s="140"/>
      <c r="M593" s="140"/>
      <c r="N593" s="140"/>
      <c r="O593" s="140"/>
      <c r="P593" s="140"/>
      <c r="Q593" s="140"/>
      <c r="R593" s="140"/>
      <c r="S593" s="140"/>
      <c r="T593" s="140"/>
      <c r="U593" s="140"/>
    </row>
    <row r="594" spans="1:21" x14ac:dyDescent="0.2">
      <c r="A594" s="301"/>
      <c r="B594" s="301"/>
      <c r="C594" s="302"/>
      <c r="D594" s="137"/>
      <c r="E594" s="140"/>
      <c r="F594" s="140"/>
      <c r="G594" s="140"/>
      <c r="H594" s="140"/>
      <c r="I594" s="140"/>
      <c r="J594" s="140"/>
      <c r="K594" s="140"/>
      <c r="L594" s="140"/>
      <c r="M594" s="140"/>
      <c r="N594" s="140"/>
      <c r="O594" s="140"/>
      <c r="P594" s="140"/>
      <c r="Q594" s="140"/>
      <c r="R594" s="140"/>
      <c r="S594" s="140"/>
      <c r="T594" s="140"/>
      <c r="U594" s="140"/>
    </row>
    <row r="595" spans="1:21" x14ac:dyDescent="0.2">
      <c r="A595" s="301"/>
      <c r="B595" s="301"/>
      <c r="C595" s="302"/>
      <c r="D595" s="137"/>
      <c r="E595" s="140"/>
      <c r="F595" s="140"/>
      <c r="G595" s="140"/>
      <c r="H595" s="140"/>
      <c r="I595" s="140"/>
      <c r="J595" s="140"/>
      <c r="K595" s="140"/>
      <c r="L595" s="140"/>
      <c r="M595" s="140"/>
      <c r="N595" s="140"/>
      <c r="O595" s="140"/>
      <c r="P595" s="140"/>
      <c r="Q595" s="140"/>
      <c r="R595" s="140"/>
      <c r="S595" s="140"/>
      <c r="T595" s="140"/>
      <c r="U595" s="140"/>
    </row>
    <row r="596" spans="1:21" x14ac:dyDescent="0.2">
      <c r="A596" s="301"/>
      <c r="B596" s="301"/>
      <c r="C596" s="302"/>
      <c r="D596" s="137"/>
      <c r="E596" s="140"/>
      <c r="F596" s="140"/>
      <c r="G596" s="140"/>
      <c r="H596" s="140"/>
      <c r="I596" s="140"/>
      <c r="J596" s="140"/>
      <c r="K596" s="140"/>
      <c r="L596" s="140"/>
      <c r="M596" s="140"/>
      <c r="N596" s="140"/>
      <c r="O596" s="140"/>
      <c r="P596" s="140"/>
      <c r="Q596" s="140"/>
      <c r="R596" s="140"/>
      <c r="S596" s="140"/>
      <c r="T596" s="140"/>
      <c r="U596" s="140"/>
    </row>
    <row r="597" spans="1:21" x14ac:dyDescent="0.2">
      <c r="A597" s="301"/>
      <c r="B597" s="301"/>
      <c r="C597" s="302"/>
      <c r="D597" s="137"/>
      <c r="E597" s="140"/>
      <c r="F597" s="140"/>
      <c r="G597" s="140"/>
      <c r="H597" s="140"/>
      <c r="I597" s="140"/>
      <c r="J597" s="140"/>
      <c r="K597" s="140"/>
      <c r="L597" s="140"/>
      <c r="M597" s="140"/>
      <c r="N597" s="140"/>
      <c r="O597" s="140"/>
      <c r="P597" s="140"/>
      <c r="Q597" s="140"/>
      <c r="R597" s="140"/>
      <c r="S597" s="140"/>
      <c r="T597" s="140"/>
      <c r="U597" s="140"/>
    </row>
    <row r="598" spans="1:21" x14ac:dyDescent="0.2">
      <c r="A598" s="301"/>
      <c r="B598" s="301"/>
      <c r="C598" s="302"/>
      <c r="D598" s="137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</row>
    <row r="599" spans="1:21" x14ac:dyDescent="0.2">
      <c r="A599" s="301"/>
      <c r="B599" s="301"/>
      <c r="C599" s="302"/>
      <c r="D599" s="137"/>
      <c r="E599" s="140"/>
      <c r="F599" s="140"/>
      <c r="G599" s="140"/>
      <c r="H599" s="140"/>
      <c r="I599" s="140"/>
      <c r="J599" s="140"/>
      <c r="K599" s="140"/>
      <c r="L599" s="140"/>
      <c r="M599" s="140"/>
      <c r="N599" s="140"/>
      <c r="O599" s="140"/>
      <c r="P599" s="140"/>
      <c r="Q599" s="140"/>
      <c r="R599" s="140"/>
      <c r="S599" s="140"/>
      <c r="T599" s="140"/>
      <c r="U599" s="140"/>
    </row>
    <row r="600" spans="1:21" x14ac:dyDescent="0.2">
      <c r="A600" s="301"/>
      <c r="B600" s="301"/>
      <c r="C600" s="302"/>
      <c r="D600" s="137"/>
      <c r="E600" s="140"/>
      <c r="F600" s="140"/>
      <c r="G600" s="140"/>
      <c r="H600" s="140"/>
      <c r="I600" s="140"/>
      <c r="J600" s="140"/>
      <c r="K600" s="140"/>
      <c r="L600" s="140"/>
      <c r="M600" s="140"/>
      <c r="N600" s="140"/>
      <c r="O600" s="140"/>
      <c r="P600" s="140"/>
      <c r="Q600" s="140"/>
      <c r="R600" s="140"/>
      <c r="S600" s="140"/>
      <c r="T600" s="140"/>
      <c r="U600" s="140"/>
    </row>
    <row r="601" spans="1:21" x14ac:dyDescent="0.2">
      <c r="A601" s="301"/>
      <c r="B601" s="301"/>
      <c r="C601" s="302"/>
      <c r="D601" s="137"/>
      <c r="E601" s="140"/>
      <c r="F601" s="140"/>
      <c r="G601" s="140"/>
      <c r="H601" s="140"/>
      <c r="I601" s="140"/>
      <c r="J601" s="140"/>
      <c r="K601" s="140"/>
      <c r="L601" s="140"/>
      <c r="M601" s="140"/>
      <c r="N601" s="140"/>
      <c r="O601" s="140"/>
      <c r="P601" s="140"/>
      <c r="Q601" s="140"/>
      <c r="R601" s="140"/>
      <c r="S601" s="140"/>
      <c r="T601" s="140"/>
      <c r="U601" s="140"/>
    </row>
    <row r="602" spans="1:21" x14ac:dyDescent="0.2">
      <c r="A602" s="301"/>
      <c r="B602" s="301"/>
      <c r="C602" s="302"/>
      <c r="D602" s="137"/>
      <c r="E602" s="140"/>
      <c r="F602" s="140"/>
      <c r="G602" s="140"/>
      <c r="H602" s="140"/>
      <c r="I602" s="140"/>
      <c r="J602" s="140"/>
      <c r="K602" s="140"/>
      <c r="L602" s="140"/>
      <c r="M602" s="140"/>
      <c r="N602" s="140"/>
      <c r="O602" s="140"/>
      <c r="P602" s="140"/>
      <c r="Q602" s="140"/>
      <c r="R602" s="140"/>
      <c r="S602" s="140"/>
      <c r="T602" s="140"/>
      <c r="U602" s="140"/>
    </row>
    <row r="603" spans="1:21" x14ac:dyDescent="0.2">
      <c r="A603" s="301"/>
      <c r="B603" s="301"/>
      <c r="C603" s="302"/>
      <c r="D603" s="137"/>
      <c r="E603" s="140"/>
      <c r="F603" s="140"/>
      <c r="G603" s="140"/>
      <c r="H603" s="140"/>
      <c r="I603" s="140"/>
      <c r="J603" s="140"/>
      <c r="K603" s="140"/>
      <c r="L603" s="140"/>
      <c r="M603" s="140"/>
      <c r="N603" s="140"/>
      <c r="O603" s="140"/>
      <c r="P603" s="140"/>
      <c r="Q603" s="140"/>
      <c r="R603" s="140"/>
      <c r="S603" s="140"/>
      <c r="T603" s="140"/>
      <c r="U603" s="140"/>
    </row>
    <row r="604" spans="1:21" x14ac:dyDescent="0.2">
      <c r="A604" s="301"/>
      <c r="B604" s="301"/>
      <c r="C604" s="302"/>
      <c r="D604" s="137"/>
      <c r="E604" s="140"/>
      <c r="F604" s="140"/>
      <c r="G604" s="140"/>
      <c r="H604" s="140"/>
      <c r="I604" s="140"/>
      <c r="J604" s="140"/>
      <c r="K604" s="140"/>
      <c r="L604" s="140"/>
      <c r="M604" s="140"/>
      <c r="N604" s="140"/>
      <c r="O604" s="140"/>
      <c r="P604" s="140"/>
      <c r="Q604" s="140"/>
      <c r="R604" s="140"/>
      <c r="S604" s="140"/>
      <c r="T604" s="140"/>
      <c r="U604" s="140"/>
    </row>
    <row r="605" spans="1:21" x14ac:dyDescent="0.2">
      <c r="A605" s="301"/>
      <c r="B605" s="301"/>
      <c r="C605" s="302"/>
      <c r="D605" s="137"/>
      <c r="E605" s="140"/>
      <c r="F605" s="140"/>
      <c r="G605" s="140"/>
      <c r="H605" s="140"/>
      <c r="I605" s="140"/>
      <c r="J605" s="140"/>
      <c r="K605" s="140"/>
      <c r="L605" s="140"/>
      <c r="M605" s="140"/>
      <c r="N605" s="140"/>
      <c r="O605" s="140"/>
      <c r="P605" s="140"/>
      <c r="Q605" s="140"/>
      <c r="R605" s="140"/>
      <c r="S605" s="140"/>
      <c r="T605" s="140"/>
      <c r="U605" s="140"/>
    </row>
    <row r="606" spans="1:21" x14ac:dyDescent="0.2">
      <c r="A606" s="301"/>
      <c r="B606" s="301"/>
      <c r="C606" s="302"/>
      <c r="D606" s="137"/>
      <c r="E606" s="140"/>
      <c r="F606" s="140"/>
      <c r="G606" s="140"/>
      <c r="H606" s="140"/>
      <c r="I606" s="140"/>
      <c r="J606" s="140"/>
      <c r="K606" s="140"/>
      <c r="L606" s="140"/>
      <c r="M606" s="140"/>
      <c r="N606" s="140"/>
      <c r="O606" s="140"/>
      <c r="P606" s="140"/>
      <c r="Q606" s="140"/>
      <c r="R606" s="140"/>
      <c r="S606" s="140"/>
      <c r="T606" s="140"/>
      <c r="U606" s="140"/>
    </row>
    <row r="607" spans="1:21" x14ac:dyDescent="0.2">
      <c r="A607" s="301"/>
      <c r="B607" s="301"/>
      <c r="C607" s="302"/>
      <c r="D607" s="137"/>
      <c r="E607" s="140"/>
      <c r="F607" s="140"/>
      <c r="G607" s="140"/>
      <c r="H607" s="140"/>
      <c r="I607" s="140"/>
      <c r="J607" s="140"/>
      <c r="K607" s="140"/>
      <c r="L607" s="140"/>
      <c r="M607" s="140"/>
      <c r="N607" s="140"/>
      <c r="O607" s="140"/>
      <c r="P607" s="140"/>
      <c r="Q607" s="140"/>
      <c r="R607" s="140"/>
      <c r="S607" s="140"/>
      <c r="T607" s="140"/>
      <c r="U607" s="140"/>
    </row>
    <row r="608" spans="1:21" x14ac:dyDescent="0.2">
      <c r="A608" s="301"/>
      <c r="B608" s="301"/>
      <c r="C608" s="302"/>
      <c r="D608" s="137"/>
      <c r="E608" s="140"/>
      <c r="F608" s="140"/>
      <c r="G608" s="140"/>
      <c r="H608" s="140"/>
      <c r="I608" s="140"/>
      <c r="J608" s="140"/>
      <c r="K608" s="140"/>
      <c r="L608" s="140"/>
      <c r="M608" s="140"/>
      <c r="N608" s="140"/>
      <c r="O608" s="140"/>
      <c r="P608" s="140"/>
      <c r="Q608" s="140"/>
      <c r="R608" s="140"/>
      <c r="S608" s="140"/>
      <c r="T608" s="140"/>
      <c r="U608" s="140"/>
    </row>
    <row r="609" spans="1:21" x14ac:dyDescent="0.2">
      <c r="A609" s="301"/>
      <c r="B609" s="301"/>
      <c r="C609" s="302"/>
      <c r="D609" s="137"/>
      <c r="E609" s="140"/>
      <c r="F609" s="140"/>
      <c r="G609" s="140"/>
      <c r="H609" s="140"/>
      <c r="I609" s="140"/>
      <c r="J609" s="140"/>
      <c r="K609" s="140"/>
      <c r="L609" s="140"/>
      <c r="M609" s="140"/>
      <c r="N609" s="140"/>
      <c r="O609" s="140"/>
      <c r="P609" s="140"/>
      <c r="Q609" s="140"/>
      <c r="R609" s="140"/>
      <c r="S609" s="140"/>
      <c r="T609" s="140"/>
      <c r="U609" s="140"/>
    </row>
    <row r="610" spans="1:21" x14ac:dyDescent="0.2">
      <c r="A610" s="301"/>
      <c r="B610" s="301"/>
      <c r="C610" s="302"/>
      <c r="D610" s="137"/>
      <c r="E610" s="140"/>
      <c r="F610" s="140"/>
      <c r="G610" s="140"/>
      <c r="H610" s="140"/>
      <c r="I610" s="140"/>
      <c r="J610" s="140"/>
      <c r="K610" s="140"/>
      <c r="L610" s="140"/>
      <c r="M610" s="140"/>
      <c r="N610" s="140"/>
      <c r="O610" s="140"/>
      <c r="P610" s="140"/>
      <c r="Q610" s="140"/>
      <c r="R610" s="140"/>
      <c r="S610" s="140"/>
      <c r="T610" s="140"/>
      <c r="U610" s="140"/>
    </row>
    <row r="611" spans="1:21" x14ac:dyDescent="0.2">
      <c r="A611" s="301"/>
      <c r="B611" s="301"/>
      <c r="C611" s="302"/>
      <c r="D611" s="137"/>
      <c r="E611" s="140"/>
      <c r="F611" s="140"/>
      <c r="G611" s="140"/>
      <c r="H611" s="140"/>
      <c r="I611" s="140"/>
      <c r="J611" s="140"/>
      <c r="K611" s="140"/>
      <c r="L611" s="140"/>
      <c r="M611" s="140"/>
      <c r="N611" s="140"/>
      <c r="O611" s="140"/>
      <c r="P611" s="140"/>
      <c r="Q611" s="140"/>
      <c r="R611" s="140"/>
      <c r="S611" s="140"/>
      <c r="T611" s="140"/>
      <c r="U611" s="140"/>
    </row>
    <row r="612" spans="1:21" x14ac:dyDescent="0.2">
      <c r="A612" s="301"/>
      <c r="B612" s="301"/>
      <c r="C612" s="302"/>
      <c r="D612" s="137"/>
      <c r="E612" s="140"/>
      <c r="F612" s="140"/>
      <c r="G612" s="140"/>
      <c r="H612" s="140"/>
      <c r="I612" s="140"/>
      <c r="J612" s="140"/>
      <c r="K612" s="140"/>
      <c r="L612" s="140"/>
      <c r="M612" s="140"/>
      <c r="N612" s="140"/>
      <c r="O612" s="140"/>
      <c r="P612" s="140"/>
      <c r="Q612" s="140"/>
      <c r="R612" s="140"/>
      <c r="S612" s="140"/>
      <c r="T612" s="140"/>
      <c r="U612" s="140"/>
    </row>
    <row r="613" spans="1:21" x14ac:dyDescent="0.2">
      <c r="A613" s="301"/>
      <c r="B613" s="301"/>
      <c r="C613" s="302"/>
      <c r="D613" s="137"/>
      <c r="E613" s="140"/>
      <c r="F613" s="140"/>
      <c r="G613" s="140"/>
      <c r="H613" s="140"/>
      <c r="I613" s="140"/>
      <c r="J613" s="140"/>
      <c r="K613" s="140"/>
      <c r="L613" s="140"/>
      <c r="M613" s="140"/>
      <c r="N613" s="140"/>
      <c r="O613" s="140"/>
      <c r="P613" s="140"/>
      <c r="Q613" s="140"/>
      <c r="R613" s="140"/>
      <c r="S613" s="140"/>
      <c r="T613" s="140"/>
      <c r="U613" s="140"/>
    </row>
    <row r="614" spans="1:21" x14ac:dyDescent="0.2">
      <c r="A614" s="301"/>
      <c r="B614" s="301"/>
      <c r="C614" s="302"/>
      <c r="D614" s="137"/>
      <c r="E614" s="140"/>
      <c r="F614" s="140"/>
      <c r="G614" s="140"/>
      <c r="H614" s="140"/>
      <c r="I614" s="140"/>
      <c r="J614" s="140"/>
      <c r="K614" s="140"/>
      <c r="L614" s="140"/>
      <c r="M614" s="140"/>
      <c r="N614" s="140"/>
      <c r="O614" s="140"/>
      <c r="P614" s="140"/>
      <c r="Q614" s="140"/>
      <c r="R614" s="140"/>
      <c r="S614" s="140"/>
      <c r="T614" s="140"/>
      <c r="U614" s="140"/>
    </row>
    <row r="615" spans="1:21" x14ac:dyDescent="0.2">
      <c r="A615" s="301"/>
      <c r="B615" s="301"/>
      <c r="C615" s="302"/>
      <c r="D615" s="137"/>
      <c r="E615" s="140"/>
      <c r="F615" s="140"/>
      <c r="G615" s="140"/>
      <c r="H615" s="140"/>
      <c r="I615" s="140"/>
      <c r="J615" s="140"/>
      <c r="K615" s="140"/>
      <c r="L615" s="140"/>
      <c r="M615" s="140"/>
      <c r="N615" s="140"/>
      <c r="O615" s="140"/>
      <c r="P615" s="140"/>
      <c r="Q615" s="140"/>
      <c r="R615" s="140"/>
      <c r="S615" s="140"/>
      <c r="T615" s="140"/>
      <c r="U615" s="140"/>
    </row>
    <row r="616" spans="1:21" x14ac:dyDescent="0.2">
      <c r="A616" s="301"/>
      <c r="B616" s="301"/>
      <c r="C616" s="302"/>
      <c r="D616" s="137"/>
      <c r="E616" s="140"/>
      <c r="F616" s="140"/>
      <c r="G616" s="140"/>
      <c r="H616" s="140"/>
      <c r="I616" s="140"/>
      <c r="J616" s="140"/>
      <c r="K616" s="140"/>
      <c r="L616" s="140"/>
      <c r="M616" s="140"/>
      <c r="N616" s="140"/>
      <c r="O616" s="140"/>
      <c r="P616" s="140"/>
      <c r="Q616" s="140"/>
      <c r="R616" s="140"/>
      <c r="S616" s="140"/>
      <c r="T616" s="140"/>
      <c r="U616" s="140"/>
    </row>
    <row r="617" spans="1:21" x14ac:dyDescent="0.2">
      <c r="A617" s="301"/>
      <c r="B617" s="301"/>
      <c r="C617" s="302"/>
      <c r="D617" s="137"/>
      <c r="E617" s="140"/>
      <c r="F617" s="140"/>
      <c r="G617" s="140"/>
      <c r="H617" s="140"/>
      <c r="I617" s="140"/>
      <c r="J617" s="140"/>
      <c r="K617" s="140"/>
      <c r="L617" s="140"/>
      <c r="M617" s="140"/>
      <c r="N617" s="140"/>
      <c r="O617" s="140"/>
      <c r="P617" s="140"/>
      <c r="Q617" s="140"/>
      <c r="R617" s="140"/>
      <c r="S617" s="140"/>
      <c r="T617" s="140"/>
      <c r="U617" s="140"/>
    </row>
    <row r="618" spans="1:21" x14ac:dyDescent="0.2">
      <c r="A618" s="301"/>
      <c r="B618" s="301"/>
      <c r="C618" s="302"/>
      <c r="D618" s="137"/>
      <c r="E618" s="140"/>
      <c r="F618" s="140"/>
      <c r="G618" s="140"/>
      <c r="H618" s="140"/>
      <c r="I618" s="140"/>
      <c r="J618" s="140"/>
      <c r="K618" s="140"/>
      <c r="L618" s="140"/>
      <c r="M618" s="140"/>
      <c r="N618" s="140"/>
      <c r="O618" s="140"/>
      <c r="P618" s="140"/>
      <c r="Q618" s="140"/>
      <c r="R618" s="140"/>
      <c r="S618" s="140"/>
      <c r="T618" s="140"/>
      <c r="U618" s="140"/>
    </row>
    <row r="619" spans="1:21" x14ac:dyDescent="0.2">
      <c r="A619" s="301"/>
      <c r="B619" s="301"/>
      <c r="C619" s="302"/>
      <c r="D619" s="137"/>
      <c r="E619" s="140"/>
      <c r="F619" s="140"/>
      <c r="G619" s="140"/>
      <c r="H619" s="140"/>
      <c r="I619" s="140"/>
      <c r="J619" s="140"/>
      <c r="K619" s="140"/>
      <c r="L619" s="140"/>
      <c r="M619" s="140"/>
      <c r="N619" s="140"/>
      <c r="O619" s="140"/>
      <c r="P619" s="140"/>
      <c r="Q619" s="140"/>
      <c r="R619" s="140"/>
      <c r="S619" s="140"/>
      <c r="T619" s="140"/>
      <c r="U619" s="140"/>
    </row>
    <row r="620" spans="1:21" x14ac:dyDescent="0.2">
      <c r="A620" s="301"/>
      <c r="B620" s="301"/>
      <c r="C620" s="302"/>
      <c r="D620" s="137"/>
      <c r="E620" s="140"/>
      <c r="F620" s="140"/>
      <c r="G620" s="140"/>
      <c r="H620" s="140"/>
      <c r="I620" s="140"/>
      <c r="J620" s="140"/>
      <c r="K620" s="140"/>
      <c r="L620" s="140"/>
      <c r="M620" s="140"/>
      <c r="N620" s="140"/>
      <c r="O620" s="140"/>
      <c r="P620" s="140"/>
      <c r="Q620" s="140"/>
      <c r="R620" s="140"/>
      <c r="S620" s="140"/>
      <c r="T620" s="140"/>
      <c r="U620" s="140"/>
    </row>
    <row r="621" spans="1:21" x14ac:dyDescent="0.2">
      <c r="A621" s="301"/>
      <c r="B621" s="301"/>
      <c r="C621" s="302"/>
      <c r="D621" s="137"/>
      <c r="E621" s="140"/>
      <c r="F621" s="140"/>
      <c r="G621" s="140"/>
      <c r="H621" s="140"/>
      <c r="I621" s="140"/>
      <c r="J621" s="140"/>
      <c r="K621" s="140"/>
      <c r="L621" s="140"/>
      <c r="M621" s="140"/>
      <c r="N621" s="140"/>
      <c r="O621" s="140"/>
      <c r="P621" s="140"/>
      <c r="Q621" s="140"/>
      <c r="R621" s="140"/>
      <c r="S621" s="140"/>
      <c r="T621" s="140"/>
      <c r="U621" s="140"/>
    </row>
    <row r="622" spans="1:21" x14ac:dyDescent="0.2">
      <c r="A622" s="301"/>
      <c r="B622" s="301"/>
      <c r="C622" s="302"/>
      <c r="D622" s="137"/>
      <c r="E622" s="140"/>
      <c r="F622" s="140"/>
      <c r="G622" s="140"/>
      <c r="H622" s="140"/>
      <c r="I622" s="140"/>
      <c r="J622" s="140"/>
      <c r="K622" s="140"/>
      <c r="L622" s="140"/>
      <c r="M622" s="140"/>
      <c r="N622" s="140"/>
      <c r="O622" s="140"/>
      <c r="P622" s="140"/>
      <c r="Q622" s="140"/>
      <c r="R622" s="140"/>
      <c r="S622" s="140"/>
      <c r="T622" s="140"/>
      <c r="U622" s="140"/>
    </row>
    <row r="623" spans="1:21" x14ac:dyDescent="0.2">
      <c r="A623" s="301"/>
      <c r="B623" s="301"/>
      <c r="C623" s="302"/>
      <c r="D623" s="137"/>
      <c r="E623" s="140"/>
      <c r="F623" s="140"/>
      <c r="G623" s="140"/>
      <c r="H623" s="140"/>
      <c r="I623" s="140"/>
      <c r="J623" s="140"/>
      <c r="K623" s="140"/>
      <c r="L623" s="140"/>
      <c r="M623" s="140"/>
      <c r="N623" s="140"/>
      <c r="O623" s="140"/>
      <c r="P623" s="140"/>
      <c r="Q623" s="140"/>
      <c r="R623" s="140"/>
      <c r="S623" s="140"/>
      <c r="T623" s="140"/>
      <c r="U623" s="140"/>
    </row>
    <row r="624" spans="1:21" x14ac:dyDescent="0.2">
      <c r="A624" s="301"/>
      <c r="B624" s="301"/>
      <c r="C624" s="302"/>
      <c r="D624" s="137"/>
      <c r="E624" s="140"/>
      <c r="F624" s="140"/>
      <c r="G624" s="140"/>
      <c r="H624" s="140"/>
      <c r="I624" s="140"/>
      <c r="J624" s="140"/>
      <c r="K624" s="140"/>
      <c r="L624" s="140"/>
      <c r="M624" s="140"/>
      <c r="N624" s="140"/>
      <c r="O624" s="140"/>
      <c r="P624" s="140"/>
      <c r="Q624" s="140"/>
      <c r="R624" s="140"/>
      <c r="S624" s="140"/>
      <c r="T624" s="140"/>
      <c r="U624" s="140"/>
    </row>
    <row r="625" spans="1:21" x14ac:dyDescent="0.2">
      <c r="A625" s="301"/>
      <c r="B625" s="301"/>
      <c r="C625" s="302"/>
      <c r="D625" s="137"/>
      <c r="E625" s="140"/>
      <c r="F625" s="140"/>
      <c r="G625" s="140"/>
      <c r="H625" s="140"/>
      <c r="I625" s="140"/>
      <c r="J625" s="140"/>
      <c r="K625" s="140"/>
      <c r="L625" s="140"/>
      <c r="M625" s="140"/>
      <c r="N625" s="140"/>
      <c r="O625" s="140"/>
      <c r="P625" s="140"/>
      <c r="Q625" s="140"/>
      <c r="R625" s="140"/>
      <c r="S625" s="140"/>
      <c r="T625" s="140"/>
      <c r="U625" s="140"/>
    </row>
    <row r="626" spans="1:21" x14ac:dyDescent="0.2">
      <c r="A626" s="301"/>
      <c r="B626" s="301"/>
      <c r="C626" s="302"/>
      <c r="D626" s="137"/>
      <c r="E626" s="140"/>
      <c r="F626" s="140"/>
      <c r="G626" s="140"/>
      <c r="H626" s="140"/>
      <c r="I626" s="140"/>
      <c r="J626" s="140"/>
      <c r="K626" s="140"/>
      <c r="L626" s="140"/>
      <c r="M626" s="140"/>
      <c r="N626" s="140"/>
      <c r="O626" s="140"/>
      <c r="P626" s="140"/>
      <c r="Q626" s="140"/>
      <c r="R626" s="140"/>
      <c r="S626" s="140"/>
      <c r="T626" s="140"/>
      <c r="U626" s="140"/>
    </row>
    <row r="627" spans="1:21" x14ac:dyDescent="0.2">
      <c r="A627" s="301"/>
      <c r="B627" s="301"/>
      <c r="C627" s="302"/>
      <c r="D627" s="137"/>
      <c r="E627" s="140"/>
      <c r="F627" s="140"/>
      <c r="G627" s="140"/>
      <c r="H627" s="140"/>
      <c r="I627" s="140"/>
      <c r="J627" s="140"/>
      <c r="K627" s="140"/>
      <c r="L627" s="140"/>
      <c r="M627" s="140"/>
      <c r="N627" s="140"/>
      <c r="O627" s="140"/>
      <c r="P627" s="140"/>
      <c r="Q627" s="140"/>
      <c r="R627" s="140"/>
      <c r="S627" s="140"/>
      <c r="T627" s="140"/>
      <c r="U627" s="140"/>
    </row>
    <row r="628" spans="1:21" x14ac:dyDescent="0.2">
      <c r="A628" s="301"/>
      <c r="B628" s="301"/>
      <c r="C628" s="302"/>
      <c r="D628" s="137"/>
      <c r="E628" s="140"/>
      <c r="F628" s="140"/>
      <c r="G628" s="140"/>
      <c r="H628" s="140"/>
      <c r="I628" s="140"/>
      <c r="J628" s="140"/>
      <c r="K628" s="140"/>
      <c r="L628" s="140"/>
      <c r="M628" s="140"/>
      <c r="N628" s="140"/>
      <c r="O628" s="140"/>
      <c r="P628" s="140"/>
      <c r="Q628" s="140"/>
      <c r="R628" s="140"/>
      <c r="S628" s="140"/>
      <c r="T628" s="140"/>
      <c r="U628" s="140"/>
    </row>
    <row r="629" spans="1:21" x14ac:dyDescent="0.2">
      <c r="A629" s="301"/>
      <c r="B629" s="301"/>
      <c r="C629" s="302"/>
      <c r="D629" s="137"/>
      <c r="E629" s="140"/>
      <c r="F629" s="140"/>
      <c r="G629" s="140"/>
      <c r="H629" s="140"/>
      <c r="I629" s="140"/>
      <c r="J629" s="140"/>
      <c r="K629" s="140"/>
      <c r="L629" s="140"/>
      <c r="M629" s="140"/>
      <c r="N629" s="140"/>
      <c r="O629" s="140"/>
      <c r="P629" s="140"/>
      <c r="Q629" s="140"/>
      <c r="R629" s="140"/>
      <c r="S629" s="140"/>
      <c r="T629" s="140"/>
      <c r="U629" s="140"/>
    </row>
    <row r="630" spans="1:21" x14ac:dyDescent="0.2">
      <c r="A630" s="301"/>
      <c r="B630" s="301"/>
      <c r="C630" s="302"/>
      <c r="D630" s="137"/>
      <c r="E630" s="140"/>
      <c r="F630" s="140"/>
      <c r="G630" s="140"/>
      <c r="H630" s="140"/>
      <c r="I630" s="140"/>
      <c r="J630" s="140"/>
      <c r="K630" s="140"/>
      <c r="L630" s="140"/>
      <c r="M630" s="140"/>
      <c r="N630" s="140"/>
      <c r="O630" s="140"/>
      <c r="P630" s="140"/>
      <c r="Q630" s="140"/>
      <c r="R630" s="140"/>
      <c r="S630" s="140"/>
      <c r="T630" s="140"/>
      <c r="U630" s="140"/>
    </row>
    <row r="631" spans="1:21" x14ac:dyDescent="0.2">
      <c r="A631" s="301"/>
      <c r="B631" s="301"/>
      <c r="C631" s="302"/>
      <c r="D631" s="137"/>
      <c r="E631" s="140"/>
      <c r="F631" s="140"/>
      <c r="G631" s="140"/>
      <c r="H631" s="140"/>
      <c r="I631" s="140"/>
      <c r="J631" s="140"/>
      <c r="K631" s="140"/>
      <c r="L631" s="140"/>
      <c r="M631" s="140"/>
      <c r="N631" s="140"/>
      <c r="O631" s="140"/>
      <c r="P631" s="140"/>
      <c r="Q631" s="140"/>
      <c r="R631" s="140"/>
      <c r="S631" s="140"/>
      <c r="T631" s="140"/>
      <c r="U631" s="140"/>
    </row>
    <row r="632" spans="1:21" x14ac:dyDescent="0.2">
      <c r="A632" s="301"/>
      <c r="B632" s="301"/>
      <c r="C632" s="302"/>
      <c r="D632" s="137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</row>
    <row r="633" spans="1:21" x14ac:dyDescent="0.2">
      <c r="A633" s="301"/>
      <c r="B633" s="301"/>
      <c r="C633" s="302"/>
      <c r="D633" s="137"/>
      <c r="E633" s="140"/>
      <c r="F633" s="140"/>
      <c r="G633" s="140"/>
      <c r="H633" s="140"/>
      <c r="I633" s="140"/>
      <c r="J633" s="140"/>
      <c r="K633" s="140"/>
      <c r="L633" s="140"/>
      <c r="M633" s="140"/>
      <c r="N633" s="140"/>
      <c r="O633" s="140"/>
      <c r="P633" s="140"/>
      <c r="Q633" s="140"/>
      <c r="R633" s="140"/>
      <c r="S633" s="140"/>
      <c r="T633" s="140"/>
      <c r="U633" s="140"/>
    </row>
    <row r="634" spans="1:21" x14ac:dyDescent="0.2">
      <c r="A634" s="301"/>
      <c r="B634" s="301"/>
      <c r="C634" s="302"/>
      <c r="D634" s="137"/>
      <c r="E634" s="140"/>
      <c r="F634" s="140"/>
      <c r="G634" s="140"/>
      <c r="H634" s="140"/>
      <c r="I634" s="140"/>
      <c r="J634" s="140"/>
      <c r="K634" s="140"/>
      <c r="L634" s="140"/>
      <c r="M634" s="140"/>
      <c r="N634" s="140"/>
      <c r="O634" s="140"/>
      <c r="P634" s="140"/>
      <c r="Q634" s="140"/>
      <c r="R634" s="140"/>
      <c r="S634" s="140"/>
      <c r="T634" s="140"/>
      <c r="U634" s="140"/>
    </row>
    <row r="635" spans="1:21" x14ac:dyDescent="0.2">
      <c r="A635" s="301"/>
      <c r="B635" s="301"/>
      <c r="C635" s="302"/>
      <c r="D635" s="137"/>
      <c r="E635" s="140"/>
      <c r="F635" s="140"/>
      <c r="G635" s="140"/>
      <c r="H635" s="140"/>
      <c r="I635" s="140"/>
      <c r="J635" s="140"/>
      <c r="K635" s="140"/>
      <c r="L635" s="140"/>
      <c r="M635" s="140"/>
      <c r="N635" s="140"/>
      <c r="O635" s="140"/>
      <c r="P635" s="140"/>
      <c r="Q635" s="140"/>
      <c r="R635" s="140"/>
      <c r="S635" s="140"/>
      <c r="T635" s="140"/>
      <c r="U635" s="140"/>
    </row>
    <row r="636" spans="1:21" x14ac:dyDescent="0.2">
      <c r="A636" s="301"/>
      <c r="B636" s="301"/>
      <c r="C636" s="302"/>
      <c r="D636" s="137"/>
      <c r="E636" s="140"/>
      <c r="F636" s="140"/>
      <c r="G636" s="140"/>
      <c r="H636" s="140"/>
      <c r="I636" s="140"/>
      <c r="J636" s="140"/>
      <c r="K636" s="140"/>
      <c r="L636" s="140"/>
      <c r="M636" s="140"/>
      <c r="N636" s="140"/>
      <c r="O636" s="140"/>
      <c r="P636" s="140"/>
      <c r="Q636" s="140"/>
      <c r="R636" s="140"/>
      <c r="S636" s="140"/>
      <c r="T636" s="140"/>
      <c r="U636" s="140"/>
    </row>
    <row r="637" spans="1:21" x14ac:dyDescent="0.2">
      <c r="A637" s="301"/>
      <c r="B637" s="301"/>
      <c r="C637" s="302"/>
      <c r="D637" s="137"/>
      <c r="E637" s="140"/>
      <c r="F637" s="140"/>
      <c r="G637" s="140"/>
      <c r="H637" s="140"/>
      <c r="I637" s="140"/>
      <c r="J637" s="140"/>
      <c r="K637" s="140"/>
      <c r="L637" s="140"/>
      <c r="M637" s="140"/>
      <c r="N637" s="140"/>
      <c r="O637" s="140"/>
      <c r="P637" s="140"/>
      <c r="Q637" s="140"/>
      <c r="R637" s="140"/>
      <c r="S637" s="140"/>
      <c r="T637" s="140"/>
      <c r="U637" s="140"/>
    </row>
    <row r="638" spans="1:21" x14ac:dyDescent="0.2">
      <c r="A638" s="301"/>
      <c r="B638" s="301"/>
      <c r="C638" s="302"/>
      <c r="D638" s="137"/>
      <c r="E638" s="140"/>
      <c r="F638" s="140"/>
      <c r="G638" s="140"/>
      <c r="H638" s="140"/>
      <c r="I638" s="140"/>
      <c r="J638" s="140"/>
      <c r="K638" s="140"/>
      <c r="L638" s="140"/>
      <c r="M638" s="140"/>
      <c r="N638" s="140"/>
      <c r="O638" s="140"/>
      <c r="P638" s="140"/>
      <c r="Q638" s="140"/>
      <c r="R638" s="140"/>
      <c r="S638" s="140"/>
      <c r="T638" s="140"/>
      <c r="U638" s="140"/>
    </row>
    <row r="639" spans="1:21" x14ac:dyDescent="0.2">
      <c r="A639" s="301"/>
      <c r="B639" s="301"/>
      <c r="C639" s="302"/>
      <c r="D639" s="137"/>
      <c r="E639" s="140"/>
      <c r="F639" s="140"/>
      <c r="G639" s="140"/>
      <c r="H639" s="140"/>
      <c r="I639" s="140"/>
      <c r="J639" s="140"/>
      <c r="K639" s="140"/>
      <c r="L639" s="140"/>
      <c r="M639" s="140"/>
      <c r="N639" s="140"/>
      <c r="O639" s="140"/>
      <c r="P639" s="140"/>
      <c r="Q639" s="140"/>
      <c r="R639" s="140"/>
      <c r="S639" s="140"/>
      <c r="T639" s="140"/>
      <c r="U639" s="140"/>
    </row>
    <row r="640" spans="1:21" x14ac:dyDescent="0.2">
      <c r="A640" s="301"/>
      <c r="B640" s="301"/>
      <c r="C640" s="302"/>
      <c r="D640" s="137"/>
      <c r="E640" s="140"/>
      <c r="F640" s="140"/>
      <c r="G640" s="140"/>
      <c r="H640" s="140"/>
      <c r="I640" s="140"/>
      <c r="J640" s="140"/>
      <c r="K640" s="140"/>
      <c r="L640" s="140"/>
      <c r="M640" s="140"/>
      <c r="N640" s="140"/>
      <c r="O640" s="140"/>
      <c r="P640" s="140"/>
      <c r="Q640" s="140"/>
      <c r="R640" s="140"/>
      <c r="S640" s="140"/>
      <c r="T640" s="140"/>
      <c r="U640" s="140"/>
    </row>
    <row r="641" spans="1:21" x14ac:dyDescent="0.2">
      <c r="A641" s="301"/>
      <c r="B641" s="301"/>
      <c r="C641" s="302"/>
      <c r="D641" s="137"/>
      <c r="E641" s="140"/>
      <c r="F641" s="140"/>
      <c r="G641" s="140"/>
      <c r="H641" s="140"/>
      <c r="I641" s="140"/>
      <c r="J641" s="140"/>
      <c r="K641" s="140"/>
      <c r="L641" s="140"/>
      <c r="M641" s="140"/>
      <c r="N641" s="140"/>
      <c r="O641" s="140"/>
      <c r="P641" s="140"/>
      <c r="Q641" s="140"/>
      <c r="R641" s="140"/>
      <c r="S641" s="140"/>
      <c r="T641" s="140"/>
      <c r="U641" s="140"/>
    </row>
    <row r="642" spans="1:21" x14ac:dyDescent="0.2">
      <c r="A642" s="301"/>
      <c r="B642" s="301"/>
      <c r="C642" s="302"/>
      <c r="D642" s="137"/>
      <c r="E642" s="140"/>
      <c r="F642" s="140"/>
      <c r="G642" s="140"/>
      <c r="H642" s="140"/>
      <c r="I642" s="140"/>
      <c r="J642" s="140"/>
      <c r="K642" s="140"/>
      <c r="L642" s="140"/>
      <c r="M642" s="140"/>
      <c r="N642" s="140"/>
      <c r="O642" s="140"/>
      <c r="P642" s="140"/>
      <c r="Q642" s="140"/>
      <c r="R642" s="140"/>
      <c r="S642" s="140"/>
      <c r="T642" s="140"/>
      <c r="U642" s="140"/>
    </row>
    <row r="643" spans="1:21" x14ac:dyDescent="0.2">
      <c r="A643" s="301"/>
      <c r="B643" s="301"/>
      <c r="C643" s="302"/>
      <c r="D643" s="137"/>
      <c r="E643" s="140"/>
      <c r="F643" s="140"/>
      <c r="G643" s="140"/>
      <c r="H643" s="140"/>
      <c r="I643" s="140"/>
      <c r="J643" s="140"/>
      <c r="K643" s="140"/>
      <c r="L643" s="140"/>
      <c r="M643" s="140"/>
      <c r="N643" s="140"/>
      <c r="O643" s="140"/>
      <c r="P643" s="140"/>
      <c r="Q643" s="140"/>
      <c r="R643" s="140"/>
      <c r="S643" s="140"/>
      <c r="T643" s="140"/>
      <c r="U643" s="140"/>
    </row>
    <row r="644" spans="1:21" x14ac:dyDescent="0.2">
      <c r="A644" s="301"/>
      <c r="B644" s="301"/>
      <c r="C644" s="302"/>
      <c r="D644" s="137"/>
      <c r="E644" s="140"/>
      <c r="F644" s="140"/>
      <c r="G644" s="140"/>
      <c r="H644" s="140"/>
      <c r="I644" s="140"/>
      <c r="J644" s="140"/>
      <c r="K644" s="140"/>
      <c r="L644" s="140"/>
      <c r="M644" s="140"/>
      <c r="N644" s="140"/>
      <c r="O644" s="140"/>
      <c r="P644" s="140"/>
      <c r="Q644" s="140"/>
      <c r="R644" s="140"/>
      <c r="S644" s="140"/>
      <c r="T644" s="140"/>
      <c r="U644" s="140"/>
    </row>
    <row r="645" spans="1:21" x14ac:dyDescent="0.2">
      <c r="A645" s="301"/>
      <c r="B645" s="301"/>
      <c r="C645" s="302"/>
      <c r="D645" s="137"/>
      <c r="E645" s="140"/>
      <c r="F645" s="140"/>
      <c r="G645" s="140"/>
      <c r="H645" s="140"/>
      <c r="I645" s="140"/>
      <c r="J645" s="140"/>
      <c r="K645" s="140"/>
      <c r="L645" s="140"/>
      <c r="M645" s="140"/>
      <c r="N645" s="140"/>
      <c r="O645" s="140"/>
      <c r="P645" s="140"/>
      <c r="Q645" s="140"/>
      <c r="R645" s="140"/>
      <c r="S645" s="140"/>
      <c r="T645" s="140"/>
      <c r="U645" s="140"/>
    </row>
    <row r="646" spans="1:21" x14ac:dyDescent="0.2">
      <c r="A646" s="301"/>
      <c r="B646" s="301"/>
      <c r="C646" s="302"/>
      <c r="D646" s="137"/>
      <c r="E646" s="140"/>
      <c r="F646" s="140"/>
      <c r="G646" s="140"/>
      <c r="H646" s="140"/>
      <c r="I646" s="140"/>
      <c r="J646" s="140"/>
      <c r="K646" s="140"/>
      <c r="L646" s="140"/>
      <c r="M646" s="140"/>
      <c r="N646" s="140"/>
      <c r="O646" s="140"/>
      <c r="P646" s="140"/>
      <c r="Q646" s="140"/>
      <c r="R646" s="140"/>
      <c r="S646" s="140"/>
      <c r="T646" s="140"/>
      <c r="U646" s="140"/>
    </row>
    <row r="647" spans="1:21" x14ac:dyDescent="0.2">
      <c r="A647" s="301"/>
      <c r="B647" s="301"/>
      <c r="C647" s="302"/>
      <c r="D647" s="137"/>
      <c r="E647" s="140"/>
      <c r="F647" s="140"/>
      <c r="G647" s="140"/>
      <c r="H647" s="140"/>
      <c r="I647" s="140"/>
      <c r="J647" s="140"/>
      <c r="K647" s="140"/>
      <c r="L647" s="140"/>
      <c r="M647" s="140"/>
      <c r="N647" s="140"/>
      <c r="O647" s="140"/>
      <c r="P647" s="140"/>
      <c r="Q647" s="140"/>
      <c r="R647" s="140"/>
      <c r="S647" s="140"/>
      <c r="T647" s="140"/>
      <c r="U647" s="140"/>
    </row>
    <row r="648" spans="1:21" x14ac:dyDescent="0.2">
      <c r="A648" s="301"/>
      <c r="B648" s="301"/>
      <c r="C648" s="302"/>
      <c r="D648" s="137"/>
      <c r="E648" s="140"/>
      <c r="F648" s="140"/>
      <c r="G648" s="140"/>
      <c r="H648" s="140"/>
      <c r="I648" s="140"/>
      <c r="J648" s="140"/>
      <c r="K648" s="140"/>
      <c r="L648" s="140"/>
      <c r="M648" s="140"/>
      <c r="N648" s="140"/>
      <c r="O648" s="140"/>
      <c r="P648" s="140"/>
      <c r="Q648" s="140"/>
      <c r="R648" s="140"/>
      <c r="S648" s="140"/>
      <c r="T648" s="140"/>
      <c r="U648" s="140"/>
    </row>
    <row r="649" spans="1:21" x14ac:dyDescent="0.2">
      <c r="A649" s="301"/>
      <c r="B649" s="301"/>
      <c r="C649" s="302"/>
      <c r="D649" s="137"/>
      <c r="E649" s="140"/>
      <c r="F649" s="140"/>
      <c r="G649" s="140"/>
      <c r="H649" s="140"/>
      <c r="I649" s="140"/>
      <c r="J649" s="140"/>
      <c r="K649" s="140"/>
      <c r="L649" s="140"/>
      <c r="M649" s="140"/>
      <c r="N649" s="140"/>
      <c r="O649" s="140"/>
      <c r="P649" s="140"/>
      <c r="Q649" s="140"/>
      <c r="R649" s="140"/>
      <c r="S649" s="140"/>
      <c r="T649" s="140"/>
      <c r="U649" s="140"/>
    </row>
    <row r="650" spans="1:21" x14ac:dyDescent="0.2">
      <c r="A650" s="301"/>
      <c r="B650" s="301"/>
      <c r="C650" s="302"/>
      <c r="D650" s="137"/>
      <c r="E650" s="140"/>
      <c r="F650" s="140"/>
      <c r="G650" s="140"/>
      <c r="H650" s="140"/>
      <c r="I650" s="140"/>
      <c r="J650" s="140"/>
      <c r="K650" s="140"/>
      <c r="L650" s="140"/>
      <c r="M650" s="140"/>
      <c r="N650" s="140"/>
      <c r="O650" s="140"/>
      <c r="P650" s="140"/>
      <c r="Q650" s="140"/>
      <c r="R650" s="140"/>
      <c r="S650" s="140"/>
      <c r="T650" s="140"/>
      <c r="U650" s="140"/>
    </row>
    <row r="651" spans="1:21" x14ac:dyDescent="0.2">
      <c r="A651" s="301"/>
      <c r="B651" s="301"/>
      <c r="C651" s="302"/>
      <c r="D651" s="137"/>
      <c r="E651" s="140"/>
      <c r="F651" s="140"/>
      <c r="G651" s="140"/>
      <c r="H651" s="140"/>
      <c r="I651" s="140"/>
      <c r="J651" s="140"/>
      <c r="K651" s="140"/>
      <c r="L651" s="140"/>
      <c r="M651" s="140"/>
      <c r="N651" s="140"/>
      <c r="O651" s="140"/>
      <c r="P651" s="140"/>
      <c r="Q651" s="140"/>
      <c r="R651" s="140"/>
      <c r="S651" s="140"/>
      <c r="T651" s="140"/>
      <c r="U651" s="140"/>
    </row>
    <row r="652" spans="1:21" x14ac:dyDescent="0.2">
      <c r="A652" s="301"/>
      <c r="B652" s="301"/>
      <c r="C652" s="302"/>
      <c r="D652" s="137"/>
      <c r="E652" s="140"/>
      <c r="F652" s="140"/>
      <c r="G652" s="140"/>
      <c r="H652" s="140"/>
      <c r="I652" s="140"/>
      <c r="J652" s="140"/>
      <c r="K652" s="140"/>
      <c r="L652" s="140"/>
      <c r="M652" s="140"/>
      <c r="N652" s="140"/>
      <c r="O652" s="140"/>
      <c r="P652" s="140"/>
      <c r="Q652" s="140"/>
      <c r="R652" s="140"/>
      <c r="S652" s="140"/>
      <c r="T652" s="140"/>
      <c r="U652" s="140"/>
    </row>
    <row r="653" spans="1:21" x14ac:dyDescent="0.2">
      <c r="A653" s="301"/>
      <c r="B653" s="301"/>
      <c r="C653" s="302"/>
      <c r="D653" s="137"/>
      <c r="E653" s="140"/>
      <c r="F653" s="140"/>
      <c r="G653" s="140"/>
      <c r="H653" s="140"/>
      <c r="I653" s="140"/>
      <c r="J653" s="140"/>
      <c r="K653" s="140"/>
      <c r="L653" s="140"/>
      <c r="M653" s="140"/>
      <c r="N653" s="140"/>
      <c r="O653" s="140"/>
      <c r="P653" s="140"/>
      <c r="Q653" s="140"/>
      <c r="R653" s="140"/>
      <c r="S653" s="140"/>
      <c r="T653" s="140"/>
      <c r="U653" s="140"/>
    </row>
    <row r="654" spans="1:21" x14ac:dyDescent="0.2">
      <c r="A654" s="301"/>
      <c r="B654" s="301"/>
      <c r="C654" s="302"/>
      <c r="D654" s="137"/>
      <c r="E654" s="140"/>
      <c r="F654" s="140"/>
      <c r="G654" s="140"/>
      <c r="H654" s="140"/>
      <c r="I654" s="140"/>
      <c r="J654" s="140"/>
      <c r="K654" s="140"/>
      <c r="L654" s="140"/>
      <c r="M654" s="140"/>
      <c r="N654" s="140"/>
      <c r="O654" s="140"/>
      <c r="P654" s="140"/>
      <c r="Q654" s="140"/>
      <c r="R654" s="140"/>
      <c r="S654" s="140"/>
      <c r="T654" s="140"/>
      <c r="U654" s="140"/>
    </row>
    <row r="655" spans="1:21" x14ac:dyDescent="0.2">
      <c r="A655" s="301"/>
      <c r="B655" s="301"/>
      <c r="C655" s="302"/>
      <c r="D655" s="137"/>
      <c r="E655" s="140"/>
      <c r="F655" s="140"/>
      <c r="G655" s="140"/>
      <c r="H655" s="140"/>
      <c r="I655" s="140"/>
      <c r="J655" s="140"/>
      <c r="K655" s="140"/>
      <c r="L655" s="140"/>
      <c r="M655" s="140"/>
      <c r="N655" s="140"/>
      <c r="O655" s="140"/>
      <c r="P655" s="140"/>
      <c r="Q655" s="140"/>
      <c r="R655" s="140"/>
      <c r="S655" s="140"/>
      <c r="T655" s="140"/>
      <c r="U655" s="140"/>
    </row>
    <row r="656" spans="1:21" x14ac:dyDescent="0.2">
      <c r="A656" s="301"/>
      <c r="B656" s="301"/>
      <c r="C656" s="302"/>
      <c r="D656" s="137"/>
      <c r="E656" s="140"/>
      <c r="F656" s="140"/>
      <c r="G656" s="140"/>
      <c r="H656" s="140"/>
      <c r="I656" s="140"/>
      <c r="J656" s="140"/>
      <c r="K656" s="140"/>
      <c r="L656" s="140"/>
      <c r="M656" s="140"/>
      <c r="N656" s="140"/>
      <c r="O656" s="140"/>
      <c r="P656" s="140"/>
      <c r="Q656" s="140"/>
      <c r="R656" s="140"/>
      <c r="S656" s="140"/>
      <c r="T656" s="140"/>
      <c r="U656" s="140"/>
    </row>
    <row r="657" spans="1:21" x14ac:dyDescent="0.2">
      <c r="A657" s="301"/>
      <c r="B657" s="301"/>
      <c r="C657" s="302"/>
      <c r="D657" s="137"/>
      <c r="E657" s="140"/>
      <c r="F657" s="140"/>
      <c r="G657" s="140"/>
      <c r="H657" s="140"/>
      <c r="I657" s="140"/>
      <c r="J657" s="140"/>
      <c r="K657" s="140"/>
      <c r="L657" s="140"/>
      <c r="M657" s="140"/>
      <c r="N657" s="140"/>
      <c r="O657" s="140"/>
      <c r="P657" s="140"/>
      <c r="Q657" s="140"/>
      <c r="R657" s="140"/>
      <c r="S657" s="140"/>
      <c r="T657" s="140"/>
      <c r="U657" s="140"/>
    </row>
    <row r="658" spans="1:21" x14ac:dyDescent="0.2">
      <c r="A658" s="301"/>
      <c r="B658" s="301"/>
      <c r="C658" s="302"/>
      <c r="D658" s="137"/>
      <c r="E658" s="140"/>
      <c r="F658" s="140"/>
      <c r="G658" s="140"/>
      <c r="H658" s="140"/>
      <c r="I658" s="140"/>
      <c r="J658" s="140"/>
      <c r="K658" s="140"/>
      <c r="L658" s="140"/>
      <c r="M658" s="140"/>
      <c r="N658" s="140"/>
      <c r="O658" s="140"/>
      <c r="P658" s="140"/>
      <c r="Q658" s="140"/>
      <c r="R658" s="140"/>
      <c r="S658" s="140"/>
      <c r="T658" s="140"/>
      <c r="U658" s="140"/>
    </row>
    <row r="659" spans="1:21" x14ac:dyDescent="0.2">
      <c r="A659" s="301"/>
      <c r="B659" s="301"/>
      <c r="C659" s="302"/>
      <c r="D659" s="137"/>
      <c r="E659" s="140"/>
      <c r="F659" s="140"/>
      <c r="G659" s="140"/>
      <c r="H659" s="140"/>
      <c r="I659" s="140"/>
      <c r="J659" s="140"/>
      <c r="K659" s="140"/>
      <c r="L659" s="140"/>
      <c r="M659" s="140"/>
      <c r="N659" s="140"/>
      <c r="O659" s="140"/>
      <c r="P659" s="140"/>
      <c r="Q659" s="140"/>
      <c r="R659" s="140"/>
      <c r="S659" s="140"/>
      <c r="T659" s="140"/>
      <c r="U659" s="140"/>
    </row>
    <row r="660" spans="1:21" x14ac:dyDescent="0.2">
      <c r="A660" s="301"/>
      <c r="B660" s="301"/>
      <c r="C660" s="302"/>
      <c r="D660" s="137"/>
      <c r="E660" s="140"/>
      <c r="F660" s="140"/>
      <c r="G660" s="140"/>
      <c r="H660" s="140"/>
      <c r="I660" s="140"/>
      <c r="J660" s="140"/>
      <c r="K660" s="140"/>
      <c r="L660" s="140"/>
      <c r="M660" s="140"/>
      <c r="N660" s="140"/>
      <c r="O660" s="140"/>
      <c r="P660" s="140"/>
      <c r="Q660" s="140"/>
      <c r="R660" s="140"/>
      <c r="S660" s="140"/>
      <c r="T660" s="140"/>
      <c r="U660" s="140"/>
    </row>
    <row r="661" spans="1:21" x14ac:dyDescent="0.2">
      <c r="A661" s="301"/>
      <c r="B661" s="301"/>
      <c r="C661" s="302"/>
      <c r="D661" s="137"/>
      <c r="E661" s="140"/>
      <c r="F661" s="140"/>
      <c r="G661" s="140"/>
      <c r="H661" s="140"/>
      <c r="I661" s="140"/>
      <c r="J661" s="140"/>
      <c r="K661" s="140"/>
      <c r="L661" s="140"/>
      <c r="M661" s="140"/>
      <c r="N661" s="140"/>
      <c r="O661" s="140"/>
      <c r="P661" s="140"/>
      <c r="Q661" s="140"/>
      <c r="R661" s="140"/>
      <c r="S661" s="140"/>
      <c r="T661" s="140"/>
      <c r="U661" s="140"/>
    </row>
    <row r="662" spans="1:21" x14ac:dyDescent="0.2">
      <c r="A662" s="301"/>
      <c r="B662" s="301"/>
      <c r="C662" s="302"/>
      <c r="D662" s="137"/>
      <c r="E662" s="140"/>
      <c r="F662" s="140"/>
      <c r="G662" s="140"/>
      <c r="H662" s="140"/>
      <c r="I662" s="140"/>
      <c r="J662" s="140"/>
      <c r="K662" s="140"/>
      <c r="L662" s="140"/>
      <c r="M662" s="140"/>
      <c r="N662" s="140"/>
      <c r="O662" s="140"/>
      <c r="P662" s="140"/>
      <c r="Q662" s="140"/>
      <c r="R662" s="140"/>
      <c r="S662" s="140"/>
      <c r="T662" s="140"/>
      <c r="U662" s="140"/>
    </row>
    <row r="663" spans="1:21" x14ac:dyDescent="0.2">
      <c r="A663" s="301"/>
      <c r="B663" s="301"/>
      <c r="C663" s="302"/>
      <c r="D663" s="137"/>
      <c r="E663" s="140"/>
      <c r="F663" s="140"/>
      <c r="G663" s="140"/>
      <c r="H663" s="140"/>
      <c r="I663" s="140"/>
      <c r="J663" s="140"/>
      <c r="K663" s="140"/>
      <c r="L663" s="140"/>
      <c r="M663" s="140"/>
      <c r="N663" s="140"/>
      <c r="O663" s="140"/>
      <c r="P663" s="140"/>
      <c r="Q663" s="140"/>
      <c r="R663" s="140"/>
      <c r="S663" s="140"/>
      <c r="T663" s="140"/>
      <c r="U663" s="140"/>
    </row>
    <row r="664" spans="1:21" x14ac:dyDescent="0.2">
      <c r="A664" s="301"/>
      <c r="B664" s="301"/>
      <c r="C664" s="302"/>
      <c r="D664" s="137"/>
      <c r="E664" s="140"/>
      <c r="F664" s="140"/>
      <c r="G664" s="140"/>
      <c r="H664" s="140"/>
      <c r="I664" s="140"/>
      <c r="J664" s="140"/>
      <c r="K664" s="140"/>
      <c r="L664" s="140"/>
      <c r="M664" s="140"/>
      <c r="N664" s="140"/>
      <c r="O664" s="140"/>
      <c r="P664" s="140"/>
      <c r="Q664" s="140"/>
      <c r="R664" s="140"/>
      <c r="S664" s="140"/>
      <c r="T664" s="140"/>
      <c r="U664" s="140"/>
    </row>
    <row r="665" spans="1:21" x14ac:dyDescent="0.2">
      <c r="A665" s="301"/>
      <c r="B665" s="301"/>
      <c r="C665" s="302"/>
      <c r="D665" s="137"/>
      <c r="E665" s="140"/>
      <c r="F665" s="140"/>
      <c r="G665" s="140"/>
      <c r="H665" s="140"/>
      <c r="I665" s="140"/>
      <c r="J665" s="140"/>
      <c r="K665" s="140"/>
      <c r="L665" s="140"/>
      <c r="M665" s="140"/>
      <c r="N665" s="140"/>
      <c r="O665" s="140"/>
      <c r="P665" s="140"/>
      <c r="Q665" s="140"/>
      <c r="R665" s="140"/>
      <c r="S665" s="140"/>
      <c r="T665" s="140"/>
      <c r="U665" s="140"/>
    </row>
    <row r="666" spans="1:21" x14ac:dyDescent="0.2">
      <c r="A666" s="301"/>
      <c r="B666" s="301"/>
      <c r="C666" s="302"/>
      <c r="D666" s="137"/>
      <c r="E666" s="140"/>
      <c r="F666" s="140"/>
      <c r="G666" s="140"/>
      <c r="H666" s="140"/>
      <c r="I666" s="140"/>
      <c r="J666" s="140"/>
      <c r="K666" s="140"/>
      <c r="L666" s="140"/>
      <c r="M666" s="140"/>
      <c r="N666" s="140"/>
      <c r="O666" s="140"/>
      <c r="P666" s="140"/>
      <c r="Q666" s="140"/>
      <c r="R666" s="140"/>
      <c r="S666" s="140"/>
      <c r="T666" s="140"/>
      <c r="U666" s="140"/>
    </row>
    <row r="667" spans="1:21" x14ac:dyDescent="0.2">
      <c r="A667" s="301"/>
      <c r="B667" s="301"/>
      <c r="C667" s="302"/>
      <c r="D667" s="137"/>
      <c r="E667" s="140"/>
      <c r="F667" s="140"/>
      <c r="G667" s="140"/>
      <c r="H667" s="140"/>
      <c r="I667" s="140"/>
      <c r="J667" s="140"/>
      <c r="K667" s="140"/>
      <c r="L667" s="140"/>
      <c r="M667" s="140"/>
      <c r="N667" s="140"/>
      <c r="O667" s="140"/>
      <c r="P667" s="140"/>
      <c r="Q667" s="140"/>
      <c r="R667" s="140"/>
      <c r="S667" s="140"/>
      <c r="T667" s="140"/>
      <c r="U667" s="140"/>
    </row>
    <row r="668" spans="1:21" x14ac:dyDescent="0.2">
      <c r="A668" s="301"/>
      <c r="B668" s="301"/>
      <c r="C668" s="302"/>
      <c r="D668" s="137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  <c r="R668" s="140"/>
      <c r="S668" s="140"/>
      <c r="T668" s="140"/>
      <c r="U668" s="140"/>
    </row>
    <row r="669" spans="1:21" x14ac:dyDescent="0.2">
      <c r="A669" s="301"/>
      <c r="B669" s="301"/>
      <c r="C669" s="302"/>
      <c r="D669" s="137"/>
      <c r="E669" s="140"/>
      <c r="F669" s="140"/>
      <c r="G669" s="140"/>
      <c r="H669" s="140"/>
      <c r="I669" s="140"/>
      <c r="J669" s="140"/>
      <c r="K669" s="140"/>
      <c r="L669" s="140"/>
      <c r="M669" s="140"/>
      <c r="N669" s="140"/>
      <c r="O669" s="140"/>
      <c r="P669" s="140"/>
      <c r="Q669" s="140"/>
      <c r="R669" s="140"/>
      <c r="S669" s="140"/>
      <c r="T669" s="140"/>
      <c r="U669" s="140"/>
    </row>
    <row r="670" spans="1:21" x14ac:dyDescent="0.2">
      <c r="A670" s="301"/>
      <c r="B670" s="301"/>
      <c r="C670" s="302"/>
      <c r="D670" s="137"/>
      <c r="E670" s="140"/>
      <c r="F670" s="140"/>
      <c r="G670" s="140"/>
      <c r="H670" s="140"/>
      <c r="I670" s="140"/>
      <c r="J670" s="140"/>
      <c r="K670" s="140"/>
      <c r="L670" s="140"/>
      <c r="M670" s="140"/>
      <c r="N670" s="140"/>
      <c r="O670" s="140"/>
      <c r="P670" s="140"/>
      <c r="Q670" s="140"/>
      <c r="R670" s="140"/>
      <c r="S670" s="140"/>
      <c r="T670" s="140"/>
      <c r="U670" s="140"/>
    </row>
    <row r="671" spans="1:21" x14ac:dyDescent="0.2">
      <c r="A671" s="301"/>
      <c r="B671" s="301"/>
      <c r="C671" s="302"/>
      <c r="D671" s="137"/>
      <c r="E671" s="140"/>
      <c r="F671" s="140"/>
      <c r="G671" s="140"/>
      <c r="H671" s="140"/>
      <c r="I671" s="140"/>
      <c r="J671" s="140"/>
      <c r="K671" s="140"/>
      <c r="L671" s="140"/>
      <c r="M671" s="140"/>
      <c r="N671" s="140"/>
      <c r="O671" s="140"/>
      <c r="P671" s="140"/>
      <c r="Q671" s="140"/>
      <c r="R671" s="140"/>
      <c r="S671" s="140"/>
      <c r="T671" s="140"/>
      <c r="U671" s="140"/>
    </row>
    <row r="672" spans="1:21" x14ac:dyDescent="0.2">
      <c r="A672" s="301"/>
      <c r="B672" s="301"/>
      <c r="C672" s="302"/>
      <c r="D672" s="137"/>
      <c r="E672" s="140"/>
      <c r="F672" s="140"/>
      <c r="G672" s="140"/>
      <c r="H672" s="140"/>
      <c r="I672" s="140"/>
      <c r="J672" s="140"/>
      <c r="K672" s="140"/>
      <c r="L672" s="140"/>
      <c r="M672" s="140"/>
      <c r="N672" s="140"/>
      <c r="O672" s="140"/>
      <c r="P672" s="140"/>
      <c r="Q672" s="140"/>
      <c r="R672" s="140"/>
      <c r="S672" s="140"/>
      <c r="T672" s="140"/>
      <c r="U672" s="140"/>
    </row>
    <row r="673" spans="1:21" x14ac:dyDescent="0.2">
      <c r="A673" s="301"/>
      <c r="B673" s="301"/>
      <c r="C673" s="302"/>
      <c r="D673" s="137"/>
      <c r="E673" s="140"/>
      <c r="F673" s="140"/>
      <c r="G673" s="140"/>
      <c r="H673" s="140"/>
      <c r="I673" s="140"/>
      <c r="J673" s="140"/>
      <c r="K673" s="140"/>
      <c r="L673" s="140"/>
      <c r="M673" s="140"/>
      <c r="N673" s="140"/>
      <c r="O673" s="140"/>
      <c r="P673" s="140"/>
      <c r="Q673" s="140"/>
      <c r="R673" s="140"/>
      <c r="S673" s="140"/>
      <c r="T673" s="140"/>
      <c r="U673" s="140"/>
    </row>
    <row r="674" spans="1:21" x14ac:dyDescent="0.2">
      <c r="A674" s="301"/>
      <c r="B674" s="301"/>
      <c r="C674" s="302"/>
      <c r="D674" s="137"/>
      <c r="E674" s="140"/>
      <c r="F674" s="140"/>
      <c r="G674" s="140"/>
      <c r="H674" s="140"/>
      <c r="I674" s="140"/>
      <c r="J674" s="140"/>
      <c r="K674" s="140"/>
      <c r="L674" s="140"/>
      <c r="M674" s="140"/>
      <c r="N674" s="140"/>
      <c r="O674" s="140"/>
      <c r="P674" s="140"/>
      <c r="Q674" s="140"/>
      <c r="R674" s="140"/>
      <c r="S674" s="140"/>
      <c r="T674" s="140"/>
      <c r="U674" s="140"/>
    </row>
    <row r="675" spans="1:21" x14ac:dyDescent="0.2">
      <c r="A675" s="301"/>
      <c r="B675" s="301"/>
      <c r="C675" s="302"/>
      <c r="D675" s="137"/>
      <c r="E675" s="140"/>
      <c r="F675" s="140"/>
      <c r="G675" s="140"/>
      <c r="H675" s="140"/>
      <c r="I675" s="140"/>
      <c r="J675" s="140"/>
      <c r="K675" s="140"/>
      <c r="L675" s="140"/>
      <c r="M675" s="140"/>
      <c r="N675" s="140"/>
      <c r="O675" s="140"/>
      <c r="P675" s="140"/>
      <c r="Q675" s="140"/>
      <c r="R675" s="140"/>
      <c r="S675" s="140"/>
      <c r="T675" s="140"/>
      <c r="U675" s="140"/>
    </row>
    <row r="676" spans="1:21" x14ac:dyDescent="0.2">
      <c r="A676" s="301"/>
      <c r="B676" s="301"/>
      <c r="C676" s="302"/>
      <c r="D676" s="137"/>
      <c r="E676" s="140"/>
      <c r="F676" s="140"/>
      <c r="G676" s="140"/>
      <c r="H676" s="140"/>
      <c r="I676" s="140"/>
      <c r="J676" s="140"/>
      <c r="K676" s="140"/>
      <c r="L676" s="140"/>
      <c r="M676" s="140"/>
      <c r="N676" s="140"/>
      <c r="O676" s="140"/>
      <c r="P676" s="140"/>
      <c r="Q676" s="140"/>
      <c r="R676" s="140"/>
      <c r="S676" s="140"/>
      <c r="T676" s="140"/>
      <c r="U676" s="140"/>
    </row>
    <row r="677" spans="1:21" x14ac:dyDescent="0.2">
      <c r="A677" s="301"/>
      <c r="B677" s="301"/>
      <c r="C677" s="302"/>
      <c r="D677" s="137"/>
      <c r="E677" s="140"/>
      <c r="F677" s="140"/>
      <c r="G677" s="140"/>
      <c r="H677" s="140"/>
      <c r="I677" s="140"/>
      <c r="J677" s="140"/>
      <c r="K677" s="140"/>
      <c r="L677" s="140"/>
      <c r="M677" s="140"/>
      <c r="N677" s="140"/>
      <c r="O677" s="140"/>
      <c r="P677" s="140"/>
      <c r="Q677" s="140"/>
      <c r="R677" s="140"/>
      <c r="S677" s="140"/>
      <c r="T677" s="140"/>
      <c r="U677" s="140"/>
    </row>
    <row r="678" spans="1:21" x14ac:dyDescent="0.2">
      <c r="A678" s="301"/>
      <c r="B678" s="301"/>
      <c r="C678" s="302"/>
      <c r="D678" s="137"/>
      <c r="E678" s="140"/>
      <c r="F678" s="140"/>
      <c r="G678" s="140"/>
      <c r="H678" s="140"/>
      <c r="I678" s="140"/>
      <c r="J678" s="140"/>
      <c r="K678" s="140"/>
      <c r="L678" s="140"/>
      <c r="M678" s="140"/>
      <c r="N678" s="140"/>
      <c r="O678" s="140"/>
      <c r="P678" s="140"/>
      <c r="Q678" s="140"/>
      <c r="R678" s="140"/>
      <c r="S678" s="140"/>
      <c r="T678" s="140"/>
      <c r="U678" s="140"/>
    </row>
    <row r="679" spans="1:21" x14ac:dyDescent="0.2">
      <c r="A679" s="301"/>
      <c r="B679" s="301"/>
      <c r="C679" s="302"/>
      <c r="D679" s="137"/>
      <c r="E679" s="140"/>
      <c r="F679" s="140"/>
      <c r="G679" s="140"/>
      <c r="H679" s="140"/>
      <c r="I679" s="140"/>
      <c r="J679" s="140"/>
      <c r="K679" s="140"/>
      <c r="L679" s="140"/>
      <c r="M679" s="140"/>
      <c r="N679" s="140"/>
      <c r="O679" s="140"/>
      <c r="P679" s="140"/>
      <c r="Q679" s="140"/>
      <c r="R679" s="140"/>
      <c r="S679" s="140"/>
      <c r="T679" s="140"/>
      <c r="U679" s="140"/>
    </row>
    <row r="680" spans="1:21" x14ac:dyDescent="0.2">
      <c r="A680" s="301"/>
      <c r="B680" s="301"/>
      <c r="C680" s="302"/>
      <c r="D680" s="137"/>
      <c r="E680" s="140"/>
      <c r="F680" s="140"/>
      <c r="G680" s="140"/>
      <c r="H680" s="140"/>
      <c r="I680" s="140"/>
      <c r="J680" s="140"/>
      <c r="K680" s="140"/>
      <c r="L680" s="140"/>
      <c r="M680" s="140"/>
      <c r="N680" s="140"/>
      <c r="O680" s="140"/>
      <c r="P680" s="140"/>
      <c r="Q680" s="140"/>
      <c r="R680" s="140"/>
      <c r="S680" s="140"/>
      <c r="T680" s="140"/>
      <c r="U680" s="140"/>
    </row>
    <row r="681" spans="1:21" x14ac:dyDescent="0.2">
      <c r="A681" s="301"/>
      <c r="B681" s="301"/>
      <c r="C681" s="302"/>
      <c r="D681" s="137"/>
      <c r="E681" s="140"/>
      <c r="F681" s="140"/>
      <c r="G681" s="140"/>
      <c r="H681" s="140"/>
      <c r="I681" s="140"/>
      <c r="J681" s="140"/>
      <c r="K681" s="140"/>
      <c r="L681" s="140"/>
      <c r="M681" s="140"/>
      <c r="N681" s="140"/>
      <c r="O681" s="140"/>
      <c r="P681" s="140"/>
      <c r="Q681" s="140"/>
      <c r="R681" s="140"/>
      <c r="S681" s="140"/>
      <c r="T681" s="140"/>
      <c r="U681" s="140"/>
    </row>
    <row r="682" spans="1:21" x14ac:dyDescent="0.2">
      <c r="A682" s="301"/>
      <c r="B682" s="301"/>
      <c r="C682" s="302"/>
      <c r="D682" s="137"/>
      <c r="E682" s="140"/>
      <c r="F682" s="140"/>
      <c r="G682" s="140"/>
      <c r="H682" s="140"/>
      <c r="I682" s="140"/>
      <c r="J682" s="140"/>
      <c r="K682" s="140"/>
      <c r="L682" s="140"/>
      <c r="M682" s="140"/>
      <c r="N682" s="140"/>
      <c r="O682" s="140"/>
      <c r="P682" s="140"/>
      <c r="Q682" s="140"/>
      <c r="R682" s="140"/>
      <c r="S682" s="140"/>
      <c r="T682" s="140"/>
      <c r="U682" s="140"/>
    </row>
    <row r="683" spans="1:21" x14ac:dyDescent="0.2">
      <c r="A683" s="301"/>
      <c r="B683" s="301"/>
      <c r="C683" s="302"/>
      <c r="D683" s="137"/>
      <c r="E683" s="140"/>
      <c r="F683" s="140"/>
      <c r="G683" s="140"/>
      <c r="H683" s="140"/>
      <c r="I683" s="140"/>
      <c r="J683" s="140"/>
      <c r="K683" s="140"/>
      <c r="L683" s="140"/>
      <c r="M683" s="140"/>
      <c r="N683" s="140"/>
      <c r="O683" s="140"/>
      <c r="P683" s="140"/>
      <c r="Q683" s="140"/>
      <c r="R683" s="140"/>
      <c r="S683" s="140"/>
      <c r="T683" s="140"/>
      <c r="U683" s="140"/>
    </row>
    <row r="684" spans="1:21" x14ac:dyDescent="0.2">
      <c r="A684" s="301"/>
      <c r="B684" s="301"/>
      <c r="C684" s="302"/>
      <c r="D684" s="137"/>
      <c r="E684" s="140"/>
      <c r="F684" s="140"/>
      <c r="G684" s="140"/>
      <c r="H684" s="140"/>
      <c r="I684" s="140"/>
      <c r="J684" s="140"/>
      <c r="K684" s="140"/>
      <c r="L684" s="140"/>
      <c r="M684" s="140"/>
      <c r="N684" s="140"/>
      <c r="O684" s="140"/>
      <c r="P684" s="140"/>
      <c r="Q684" s="140"/>
      <c r="R684" s="140"/>
      <c r="S684" s="140"/>
      <c r="T684" s="140"/>
      <c r="U684" s="140"/>
    </row>
    <row r="685" spans="1:21" x14ac:dyDescent="0.2">
      <c r="A685" s="301"/>
      <c r="B685" s="301"/>
      <c r="C685" s="302"/>
      <c r="D685" s="137"/>
      <c r="E685" s="140"/>
      <c r="F685" s="140"/>
      <c r="G685" s="140"/>
      <c r="H685" s="140"/>
      <c r="I685" s="140"/>
      <c r="J685" s="140"/>
      <c r="K685" s="140"/>
      <c r="L685" s="140"/>
      <c r="M685" s="140"/>
      <c r="N685" s="140"/>
      <c r="O685" s="140"/>
      <c r="P685" s="140"/>
      <c r="Q685" s="140"/>
      <c r="R685" s="140"/>
      <c r="S685" s="140"/>
      <c r="T685" s="140"/>
      <c r="U685" s="140"/>
    </row>
    <row r="686" spans="1:21" x14ac:dyDescent="0.2">
      <c r="A686" s="301"/>
      <c r="B686" s="301"/>
      <c r="C686" s="302"/>
      <c r="D686" s="137"/>
      <c r="E686" s="140"/>
      <c r="F686" s="140"/>
      <c r="G686" s="140"/>
      <c r="H686" s="140"/>
      <c r="I686" s="140"/>
      <c r="J686" s="140"/>
      <c r="K686" s="140"/>
      <c r="L686" s="140"/>
      <c r="M686" s="140"/>
      <c r="N686" s="140"/>
      <c r="O686" s="140"/>
      <c r="P686" s="140"/>
      <c r="Q686" s="140"/>
      <c r="R686" s="140"/>
      <c r="S686" s="140"/>
      <c r="T686" s="140"/>
      <c r="U686" s="140"/>
    </row>
    <row r="687" spans="1:21" x14ac:dyDescent="0.2">
      <c r="A687" s="301"/>
      <c r="B687" s="301"/>
      <c r="C687" s="302"/>
      <c r="D687" s="137"/>
      <c r="E687" s="140"/>
      <c r="F687" s="140"/>
      <c r="G687" s="140"/>
      <c r="H687" s="140"/>
      <c r="I687" s="140"/>
      <c r="J687" s="140"/>
      <c r="K687" s="140"/>
      <c r="L687" s="140"/>
      <c r="M687" s="140"/>
      <c r="N687" s="140"/>
      <c r="O687" s="140"/>
      <c r="P687" s="140"/>
      <c r="Q687" s="140"/>
      <c r="R687" s="140"/>
      <c r="S687" s="140"/>
      <c r="T687" s="140"/>
      <c r="U687" s="140"/>
    </row>
    <row r="688" spans="1:21" x14ac:dyDescent="0.2">
      <c r="A688" s="301"/>
      <c r="B688" s="301"/>
      <c r="C688" s="302"/>
      <c r="D688" s="137"/>
      <c r="E688" s="140"/>
      <c r="F688" s="140"/>
      <c r="G688" s="140"/>
      <c r="H688" s="140"/>
      <c r="I688" s="140"/>
      <c r="J688" s="140"/>
      <c r="K688" s="140"/>
      <c r="L688" s="140"/>
      <c r="M688" s="140"/>
      <c r="N688" s="140"/>
      <c r="O688" s="140"/>
      <c r="P688" s="140"/>
      <c r="Q688" s="140"/>
      <c r="R688" s="140"/>
      <c r="S688" s="140"/>
      <c r="T688" s="140"/>
      <c r="U688" s="140"/>
    </row>
    <row r="689" spans="1:21" x14ac:dyDescent="0.2">
      <c r="A689" s="301"/>
      <c r="B689" s="301"/>
      <c r="C689" s="302"/>
      <c r="D689" s="137"/>
      <c r="E689" s="140"/>
      <c r="F689" s="140"/>
      <c r="G689" s="140"/>
      <c r="H689" s="140"/>
      <c r="I689" s="140"/>
      <c r="J689" s="140"/>
      <c r="K689" s="140"/>
      <c r="L689" s="140"/>
      <c r="M689" s="140"/>
      <c r="N689" s="140"/>
      <c r="O689" s="140"/>
      <c r="P689" s="140"/>
      <c r="Q689" s="140"/>
      <c r="R689" s="140"/>
      <c r="S689" s="140"/>
      <c r="T689" s="140"/>
      <c r="U689" s="140"/>
    </row>
    <row r="690" spans="1:21" x14ac:dyDescent="0.2">
      <c r="A690" s="301"/>
      <c r="B690" s="301"/>
      <c r="C690" s="302"/>
      <c r="D690" s="137"/>
      <c r="E690" s="140"/>
      <c r="F690" s="140"/>
      <c r="G690" s="140"/>
      <c r="H690" s="140"/>
      <c r="I690" s="140"/>
      <c r="J690" s="140"/>
      <c r="K690" s="140"/>
      <c r="L690" s="140"/>
      <c r="M690" s="140"/>
      <c r="N690" s="140"/>
      <c r="O690" s="140"/>
      <c r="P690" s="140"/>
      <c r="Q690" s="140"/>
      <c r="R690" s="140"/>
      <c r="S690" s="140"/>
      <c r="T690" s="140"/>
      <c r="U690" s="140"/>
    </row>
    <row r="691" spans="1:21" x14ac:dyDescent="0.2">
      <c r="A691" s="301"/>
      <c r="B691" s="301"/>
      <c r="C691" s="302"/>
      <c r="D691" s="137"/>
      <c r="E691" s="140"/>
      <c r="F691" s="140"/>
      <c r="G691" s="140"/>
      <c r="H691" s="140"/>
      <c r="I691" s="140"/>
      <c r="J691" s="140"/>
      <c r="K691" s="140"/>
      <c r="L691" s="140"/>
      <c r="M691" s="140"/>
      <c r="N691" s="140"/>
      <c r="O691" s="140"/>
      <c r="P691" s="140"/>
      <c r="Q691" s="140"/>
      <c r="R691" s="140"/>
      <c r="S691" s="140"/>
      <c r="T691" s="140"/>
      <c r="U691" s="140"/>
    </row>
    <row r="692" spans="1:21" x14ac:dyDescent="0.2">
      <c r="A692" s="301"/>
      <c r="B692" s="301"/>
      <c r="C692" s="302"/>
      <c r="D692" s="137"/>
      <c r="E692" s="140"/>
      <c r="F692" s="140"/>
      <c r="G692" s="140"/>
      <c r="H692" s="140"/>
      <c r="I692" s="140"/>
      <c r="J692" s="140"/>
      <c r="K692" s="140"/>
      <c r="L692" s="140"/>
      <c r="M692" s="140"/>
      <c r="N692" s="140"/>
      <c r="O692" s="140"/>
      <c r="P692" s="140"/>
      <c r="Q692" s="140"/>
      <c r="R692" s="140"/>
      <c r="S692" s="140"/>
      <c r="T692" s="140"/>
      <c r="U692" s="140"/>
    </row>
    <row r="693" spans="1:21" x14ac:dyDescent="0.2">
      <c r="A693" s="301"/>
      <c r="B693" s="301"/>
      <c r="C693" s="302"/>
      <c r="D693" s="137"/>
      <c r="E693" s="140"/>
      <c r="F693" s="140"/>
      <c r="G693" s="140"/>
      <c r="H693" s="140"/>
      <c r="I693" s="140"/>
      <c r="J693" s="140"/>
      <c r="K693" s="140"/>
      <c r="L693" s="140"/>
      <c r="M693" s="140"/>
      <c r="N693" s="140"/>
      <c r="O693" s="140"/>
      <c r="P693" s="140"/>
      <c r="Q693" s="140"/>
      <c r="R693" s="140"/>
      <c r="S693" s="140"/>
      <c r="T693" s="140"/>
      <c r="U693" s="140"/>
    </row>
    <row r="694" spans="1:21" x14ac:dyDescent="0.2">
      <c r="A694" s="301"/>
      <c r="B694" s="301"/>
      <c r="C694" s="302"/>
      <c r="D694" s="137"/>
      <c r="E694" s="140"/>
      <c r="F694" s="140"/>
      <c r="G694" s="140"/>
      <c r="H694" s="140"/>
      <c r="I694" s="140"/>
      <c r="J694" s="140"/>
      <c r="K694" s="140"/>
      <c r="L694" s="140"/>
      <c r="M694" s="140"/>
      <c r="N694" s="140"/>
      <c r="O694" s="140"/>
      <c r="P694" s="140"/>
      <c r="Q694" s="140"/>
      <c r="R694" s="140"/>
      <c r="S694" s="140"/>
      <c r="T694" s="140"/>
      <c r="U694" s="140"/>
    </row>
    <row r="695" spans="1:21" x14ac:dyDescent="0.2">
      <c r="A695" s="301"/>
      <c r="B695" s="301"/>
      <c r="C695" s="302"/>
      <c r="D695" s="137"/>
      <c r="E695" s="140"/>
      <c r="F695" s="140"/>
      <c r="G695" s="140"/>
      <c r="H695" s="140"/>
      <c r="I695" s="140"/>
      <c r="J695" s="140"/>
      <c r="K695" s="140"/>
      <c r="L695" s="140"/>
      <c r="M695" s="140"/>
      <c r="N695" s="140"/>
      <c r="O695" s="140"/>
      <c r="P695" s="140"/>
      <c r="Q695" s="140"/>
      <c r="R695" s="140"/>
      <c r="S695" s="140"/>
      <c r="T695" s="140"/>
      <c r="U695" s="140"/>
    </row>
    <row r="696" spans="1:21" x14ac:dyDescent="0.2">
      <c r="A696" s="301"/>
      <c r="B696" s="301"/>
      <c r="C696" s="302"/>
      <c r="D696" s="137"/>
      <c r="E696" s="140"/>
      <c r="F696" s="140"/>
      <c r="G696" s="140"/>
      <c r="H696" s="140"/>
      <c r="I696" s="140"/>
      <c r="J696" s="140"/>
      <c r="K696" s="140"/>
      <c r="L696" s="140"/>
      <c r="M696" s="140"/>
      <c r="N696" s="140"/>
      <c r="O696" s="140"/>
      <c r="P696" s="140"/>
      <c r="Q696" s="140"/>
      <c r="R696" s="140"/>
      <c r="S696" s="140"/>
      <c r="T696" s="140"/>
      <c r="U696" s="140"/>
    </row>
    <row r="697" spans="1:21" x14ac:dyDescent="0.2">
      <c r="A697" s="301"/>
      <c r="B697" s="301"/>
      <c r="C697" s="302"/>
      <c r="D697" s="137"/>
      <c r="E697" s="140"/>
      <c r="F697" s="140"/>
      <c r="G697" s="140"/>
      <c r="H697" s="140"/>
      <c r="I697" s="140"/>
      <c r="J697" s="140"/>
      <c r="K697" s="140"/>
      <c r="L697" s="140"/>
      <c r="M697" s="140"/>
      <c r="N697" s="140"/>
      <c r="O697" s="140"/>
      <c r="P697" s="140"/>
      <c r="Q697" s="140"/>
      <c r="R697" s="140"/>
      <c r="S697" s="140"/>
      <c r="T697" s="140"/>
      <c r="U697" s="140"/>
    </row>
    <row r="698" spans="1:21" x14ac:dyDescent="0.2">
      <c r="A698" s="301"/>
      <c r="B698" s="301"/>
      <c r="C698" s="302"/>
      <c r="D698" s="137"/>
      <c r="E698" s="140"/>
      <c r="F698" s="140"/>
      <c r="G698" s="140"/>
      <c r="H698" s="140"/>
      <c r="I698" s="140"/>
      <c r="J698" s="140"/>
      <c r="K698" s="140"/>
      <c r="L698" s="140"/>
      <c r="M698" s="140"/>
      <c r="N698" s="140"/>
      <c r="O698" s="140"/>
      <c r="P698" s="140"/>
      <c r="Q698" s="140"/>
      <c r="R698" s="140"/>
      <c r="S698" s="140"/>
      <c r="T698" s="140"/>
      <c r="U698" s="140"/>
    </row>
    <row r="699" spans="1:21" x14ac:dyDescent="0.2">
      <c r="A699" s="301"/>
      <c r="B699" s="301"/>
      <c r="C699" s="302"/>
      <c r="D699" s="137"/>
      <c r="E699" s="140"/>
      <c r="F699" s="140"/>
      <c r="G699" s="140"/>
      <c r="H699" s="140"/>
      <c r="I699" s="140"/>
      <c r="J699" s="140"/>
      <c r="K699" s="140"/>
      <c r="L699" s="140"/>
      <c r="M699" s="140"/>
      <c r="N699" s="140"/>
      <c r="O699" s="140"/>
      <c r="P699" s="140"/>
      <c r="Q699" s="140"/>
      <c r="R699" s="140"/>
      <c r="S699" s="140"/>
      <c r="T699" s="140"/>
      <c r="U699" s="140"/>
    </row>
    <row r="700" spans="1:21" x14ac:dyDescent="0.2">
      <c r="A700" s="301"/>
      <c r="B700" s="301"/>
      <c r="C700" s="302"/>
      <c r="D700" s="137"/>
      <c r="E700" s="140"/>
      <c r="F700" s="140"/>
      <c r="G700" s="140"/>
      <c r="H700" s="140"/>
      <c r="I700" s="140"/>
      <c r="J700" s="140"/>
      <c r="K700" s="140"/>
      <c r="L700" s="140"/>
      <c r="M700" s="140"/>
      <c r="N700" s="140"/>
      <c r="O700" s="140"/>
      <c r="P700" s="140"/>
      <c r="Q700" s="140"/>
      <c r="R700" s="140"/>
      <c r="S700" s="140"/>
      <c r="T700" s="140"/>
      <c r="U700" s="140"/>
    </row>
    <row r="701" spans="1:21" x14ac:dyDescent="0.2">
      <c r="A701" s="301"/>
      <c r="B701" s="301"/>
      <c r="C701" s="302"/>
      <c r="D701" s="137"/>
      <c r="E701" s="140"/>
      <c r="F701" s="140"/>
      <c r="G701" s="140"/>
      <c r="H701" s="140"/>
      <c r="I701" s="140"/>
      <c r="J701" s="140"/>
      <c r="K701" s="140"/>
      <c r="L701" s="140"/>
      <c r="M701" s="140"/>
      <c r="N701" s="140"/>
      <c r="O701" s="140"/>
      <c r="P701" s="140"/>
      <c r="Q701" s="140"/>
      <c r="R701" s="140"/>
      <c r="S701" s="140"/>
      <c r="T701" s="140"/>
      <c r="U701" s="140"/>
    </row>
    <row r="702" spans="1:21" x14ac:dyDescent="0.2">
      <c r="A702" s="301"/>
      <c r="B702" s="301"/>
      <c r="C702" s="302"/>
      <c r="D702" s="137"/>
      <c r="E702" s="140"/>
      <c r="F702" s="140"/>
      <c r="G702" s="140"/>
      <c r="H702" s="140"/>
      <c r="I702" s="140"/>
      <c r="J702" s="140"/>
      <c r="K702" s="140"/>
      <c r="L702" s="140"/>
      <c r="M702" s="140"/>
      <c r="N702" s="140"/>
      <c r="O702" s="140"/>
      <c r="P702" s="140"/>
      <c r="Q702" s="140"/>
      <c r="R702" s="140"/>
      <c r="S702" s="140"/>
      <c r="T702" s="140"/>
      <c r="U702" s="140"/>
    </row>
    <row r="703" spans="1:21" x14ac:dyDescent="0.2">
      <c r="A703" s="301"/>
      <c r="B703" s="301"/>
      <c r="C703" s="302"/>
      <c r="D703" s="137"/>
      <c r="E703" s="140"/>
      <c r="F703" s="140"/>
      <c r="G703" s="140"/>
      <c r="H703" s="140"/>
      <c r="I703" s="140"/>
      <c r="J703" s="140"/>
      <c r="K703" s="140"/>
      <c r="L703" s="140"/>
      <c r="M703" s="140"/>
      <c r="N703" s="140"/>
      <c r="O703" s="140"/>
      <c r="P703" s="140"/>
      <c r="Q703" s="140"/>
      <c r="R703" s="140"/>
      <c r="S703" s="140"/>
      <c r="T703" s="140"/>
      <c r="U703" s="140"/>
    </row>
    <row r="704" spans="1:21" x14ac:dyDescent="0.2">
      <c r="A704" s="301"/>
      <c r="B704" s="301"/>
      <c r="C704" s="302"/>
      <c r="D704" s="137"/>
      <c r="E704" s="140"/>
      <c r="F704" s="140"/>
      <c r="G704" s="140"/>
      <c r="H704" s="140"/>
      <c r="I704" s="140"/>
      <c r="J704" s="140"/>
      <c r="K704" s="140"/>
      <c r="L704" s="140"/>
      <c r="M704" s="140"/>
      <c r="N704" s="140"/>
      <c r="O704" s="140"/>
      <c r="P704" s="140"/>
      <c r="Q704" s="140"/>
      <c r="R704" s="140"/>
      <c r="S704" s="140"/>
      <c r="T704" s="140"/>
      <c r="U704" s="140"/>
    </row>
    <row r="705" spans="1:21" x14ac:dyDescent="0.2">
      <c r="A705" s="301"/>
      <c r="B705" s="301"/>
      <c r="C705" s="302"/>
      <c r="D705" s="137"/>
      <c r="E705" s="140"/>
      <c r="F705" s="140"/>
      <c r="G705" s="140"/>
      <c r="H705" s="140"/>
      <c r="I705" s="140"/>
      <c r="J705" s="140"/>
      <c r="K705" s="140"/>
      <c r="L705" s="140"/>
      <c r="M705" s="140"/>
      <c r="N705" s="140"/>
      <c r="O705" s="140"/>
      <c r="P705" s="140"/>
      <c r="Q705" s="140"/>
      <c r="R705" s="140"/>
      <c r="S705" s="140"/>
      <c r="T705" s="140"/>
      <c r="U705" s="140"/>
    </row>
  </sheetData>
  <mergeCells count="774">
    <mergeCell ref="Q488:R488"/>
    <mergeCell ref="Q493:R493"/>
    <mergeCell ref="Q500:S500"/>
    <mergeCell ref="Q501:S501"/>
    <mergeCell ref="Q502:R502"/>
    <mergeCell ref="Q503:R503"/>
    <mergeCell ref="Q433:R433"/>
    <mergeCell ref="Q434:R434"/>
    <mergeCell ref="Q439:R439"/>
    <mergeCell ref="Q443:R443"/>
    <mergeCell ref="Q447:R447"/>
    <mergeCell ref="Q450:R450"/>
    <mergeCell ref="Q457:R457"/>
    <mergeCell ref="Q458:R458"/>
    <mergeCell ref="Q462:R462"/>
    <mergeCell ref="Q130:R130"/>
    <mergeCell ref="Q136:R136"/>
    <mergeCell ref="Q137:R137"/>
    <mergeCell ref="Q139:R139"/>
    <mergeCell ref="Q142:R142"/>
    <mergeCell ref="Q145:R145"/>
    <mergeCell ref="Q147:R147"/>
    <mergeCell ref="Q148:R148"/>
    <mergeCell ref="Q152:R152"/>
    <mergeCell ref="Q69:R69"/>
    <mergeCell ref="Q73:R73"/>
    <mergeCell ref="Q77:R77"/>
    <mergeCell ref="Q80:R80"/>
    <mergeCell ref="Q83:R83"/>
    <mergeCell ref="Q86:R86"/>
    <mergeCell ref="Q87:R87"/>
    <mergeCell ref="Q105:R105"/>
    <mergeCell ref="Q116:R116"/>
    <mergeCell ref="E488:F488"/>
    <mergeCell ref="H488:I488"/>
    <mergeCell ref="K488:L488"/>
    <mergeCell ref="N488:O488"/>
    <mergeCell ref="T488:U488"/>
    <mergeCell ref="Q11:R11"/>
    <mergeCell ref="Q12:R12"/>
    <mergeCell ref="Q16:R16"/>
    <mergeCell ref="Q18:R18"/>
    <mergeCell ref="Q20:R20"/>
    <mergeCell ref="Q26:R26"/>
    <mergeCell ref="Q27:R27"/>
    <mergeCell ref="Q29:R29"/>
    <mergeCell ref="Q31:R31"/>
    <mergeCell ref="Q37:R37"/>
    <mergeCell ref="Q41:R41"/>
    <mergeCell ref="Q42:R42"/>
    <mergeCell ref="Q45:R45"/>
    <mergeCell ref="Q47:R47"/>
    <mergeCell ref="Q49:R49"/>
    <mergeCell ref="Q52:R52"/>
    <mergeCell ref="Q53:R53"/>
    <mergeCell ref="Q57:R57"/>
    <mergeCell ref="Q61:R61"/>
    <mergeCell ref="E86:F86"/>
    <mergeCell ref="H86:I86"/>
    <mergeCell ref="K86:L86"/>
    <mergeCell ref="N86:O86"/>
    <mergeCell ref="T86:U86"/>
    <mergeCell ref="E87:F87"/>
    <mergeCell ref="H87:I87"/>
    <mergeCell ref="K87:L87"/>
    <mergeCell ref="E61:F61"/>
    <mergeCell ref="H61:I61"/>
    <mergeCell ref="K61:L61"/>
    <mergeCell ref="N61:O61"/>
    <mergeCell ref="T61:U61"/>
    <mergeCell ref="E80:F80"/>
    <mergeCell ref="H80:I80"/>
    <mergeCell ref="E73:F73"/>
    <mergeCell ref="H73:I73"/>
    <mergeCell ref="K73:L73"/>
    <mergeCell ref="N73:O73"/>
    <mergeCell ref="T73:U73"/>
    <mergeCell ref="E77:F77"/>
    <mergeCell ref="H77:I77"/>
    <mergeCell ref="K77:L77"/>
    <mergeCell ref="Q68:R68"/>
    <mergeCell ref="H53:I53"/>
    <mergeCell ref="K53:L53"/>
    <mergeCell ref="N53:O53"/>
    <mergeCell ref="T53:U53"/>
    <mergeCell ref="E57:F57"/>
    <mergeCell ref="H57:I57"/>
    <mergeCell ref="K57:L57"/>
    <mergeCell ref="N57:O57"/>
    <mergeCell ref="T57:U57"/>
    <mergeCell ref="A504:D504"/>
    <mergeCell ref="A502:C502"/>
    <mergeCell ref="E502:F502"/>
    <mergeCell ref="H502:I502"/>
    <mergeCell ref="K502:L502"/>
    <mergeCell ref="N502:O502"/>
    <mergeCell ref="T502:U502"/>
    <mergeCell ref="E503:F503"/>
    <mergeCell ref="H503:I503"/>
    <mergeCell ref="K503:L503"/>
    <mergeCell ref="N503:O503"/>
    <mergeCell ref="T503:U503"/>
    <mergeCell ref="A503:D503"/>
    <mergeCell ref="E16:F16"/>
    <mergeCell ref="H16:I16"/>
    <mergeCell ref="K16:L16"/>
    <mergeCell ref="N16:O16"/>
    <mergeCell ref="T16:U16"/>
    <mergeCell ref="E493:F493"/>
    <mergeCell ref="H493:I493"/>
    <mergeCell ref="K493:L493"/>
    <mergeCell ref="N493:O493"/>
    <mergeCell ref="T493:U493"/>
    <mergeCell ref="K80:L80"/>
    <mergeCell ref="N80:O80"/>
    <mergeCell ref="T80:U80"/>
    <mergeCell ref="E83:F83"/>
    <mergeCell ref="H83:I83"/>
    <mergeCell ref="K83:L83"/>
    <mergeCell ref="N83:O83"/>
    <mergeCell ref="T83:U83"/>
    <mergeCell ref="E52:F52"/>
    <mergeCell ref="H52:I52"/>
    <mergeCell ref="K52:L52"/>
    <mergeCell ref="N52:O52"/>
    <mergeCell ref="T52:U52"/>
    <mergeCell ref="E53:F53"/>
    <mergeCell ref="H501:J501"/>
    <mergeCell ref="K501:M501"/>
    <mergeCell ref="N501:P501"/>
    <mergeCell ref="T501:V501"/>
    <mergeCell ref="A500:C500"/>
    <mergeCell ref="E500:G500"/>
    <mergeCell ref="H500:J500"/>
    <mergeCell ref="K500:M500"/>
    <mergeCell ref="N500:P500"/>
    <mergeCell ref="T500:V500"/>
    <mergeCell ref="A501:C501"/>
    <mergeCell ref="E501:G501"/>
    <mergeCell ref="E476:F476"/>
    <mergeCell ref="H476:I476"/>
    <mergeCell ref="K476:L476"/>
    <mergeCell ref="N476:O476"/>
    <mergeCell ref="T476:U476"/>
    <mergeCell ref="E482:F482"/>
    <mergeCell ref="H482:I482"/>
    <mergeCell ref="K482:L482"/>
    <mergeCell ref="N482:O482"/>
    <mergeCell ref="T482:U482"/>
    <mergeCell ref="Q476:R476"/>
    <mergeCell ref="Q482:R482"/>
    <mergeCell ref="E470:F470"/>
    <mergeCell ref="H470:I470"/>
    <mergeCell ref="K470:L470"/>
    <mergeCell ref="N470:O470"/>
    <mergeCell ref="T470:U470"/>
    <mergeCell ref="E472:F472"/>
    <mergeCell ref="H472:I472"/>
    <mergeCell ref="K472:L472"/>
    <mergeCell ref="N472:O472"/>
    <mergeCell ref="T472:U472"/>
    <mergeCell ref="Q470:R470"/>
    <mergeCell ref="Q472:R472"/>
    <mergeCell ref="E462:F462"/>
    <mergeCell ref="H462:I462"/>
    <mergeCell ref="K462:L462"/>
    <mergeCell ref="N462:O462"/>
    <mergeCell ref="T462:U462"/>
    <mergeCell ref="E466:F466"/>
    <mergeCell ref="H466:I466"/>
    <mergeCell ref="K466:L466"/>
    <mergeCell ref="N466:O466"/>
    <mergeCell ref="T466:U466"/>
    <mergeCell ref="Q466:R466"/>
    <mergeCell ref="E457:F457"/>
    <mergeCell ref="H457:I457"/>
    <mergeCell ref="K457:L457"/>
    <mergeCell ref="N457:O457"/>
    <mergeCell ref="T457:U457"/>
    <mergeCell ref="E458:F458"/>
    <mergeCell ref="H458:I458"/>
    <mergeCell ref="K458:L458"/>
    <mergeCell ref="N458:O458"/>
    <mergeCell ref="T458:U458"/>
    <mergeCell ref="E447:F447"/>
    <mergeCell ref="H447:I447"/>
    <mergeCell ref="K447:L447"/>
    <mergeCell ref="N447:O447"/>
    <mergeCell ref="T447:U447"/>
    <mergeCell ref="E450:F450"/>
    <mergeCell ref="H450:I450"/>
    <mergeCell ref="K450:L450"/>
    <mergeCell ref="N450:O450"/>
    <mergeCell ref="T450:U450"/>
    <mergeCell ref="E431:F431"/>
    <mergeCell ref="H431:I431"/>
    <mergeCell ref="K431:L431"/>
    <mergeCell ref="N431:O431"/>
    <mergeCell ref="T431:U431"/>
    <mergeCell ref="E423:F423"/>
    <mergeCell ref="H423:I423"/>
    <mergeCell ref="K423:L423"/>
    <mergeCell ref="N423:O423"/>
    <mergeCell ref="T423:U423"/>
    <mergeCell ref="E428:F428"/>
    <mergeCell ref="H428:I428"/>
    <mergeCell ref="K428:L428"/>
    <mergeCell ref="N428:O428"/>
    <mergeCell ref="T428:U428"/>
    <mergeCell ref="Q423:R423"/>
    <mergeCell ref="Q428:R428"/>
    <mergeCell ref="Q431:R431"/>
    <mergeCell ref="E395:F395"/>
    <mergeCell ref="H395:I395"/>
    <mergeCell ref="K395:L395"/>
    <mergeCell ref="N395:O395"/>
    <mergeCell ref="T395:U395"/>
    <mergeCell ref="E409:F409"/>
    <mergeCell ref="H409:I409"/>
    <mergeCell ref="K409:L409"/>
    <mergeCell ref="N409:O409"/>
    <mergeCell ref="T409:U409"/>
    <mergeCell ref="Q395:R395"/>
    <mergeCell ref="Q409:R409"/>
    <mergeCell ref="E384:F384"/>
    <mergeCell ref="H384:I384"/>
    <mergeCell ref="K384:L384"/>
    <mergeCell ref="N384:O384"/>
    <mergeCell ref="T384:U384"/>
    <mergeCell ref="E394:F394"/>
    <mergeCell ref="H394:I394"/>
    <mergeCell ref="K394:L394"/>
    <mergeCell ref="N394:O394"/>
    <mergeCell ref="T394:U394"/>
    <mergeCell ref="Q384:R384"/>
    <mergeCell ref="Q394:R394"/>
    <mergeCell ref="E377:F377"/>
    <mergeCell ref="H377:I377"/>
    <mergeCell ref="K377:L377"/>
    <mergeCell ref="N377:O377"/>
    <mergeCell ref="T377:U377"/>
    <mergeCell ref="E380:F380"/>
    <mergeCell ref="H380:I380"/>
    <mergeCell ref="K380:L380"/>
    <mergeCell ref="N380:O380"/>
    <mergeCell ref="T380:U380"/>
    <mergeCell ref="Q377:R377"/>
    <mergeCell ref="Q380:R380"/>
    <mergeCell ref="E371:F371"/>
    <mergeCell ref="H371:I371"/>
    <mergeCell ref="K371:L371"/>
    <mergeCell ref="N371:O371"/>
    <mergeCell ref="T371:U371"/>
    <mergeCell ref="E374:F374"/>
    <mergeCell ref="H374:I374"/>
    <mergeCell ref="K374:L374"/>
    <mergeCell ref="N374:O374"/>
    <mergeCell ref="T374:U374"/>
    <mergeCell ref="Q371:R371"/>
    <mergeCell ref="Q374:R374"/>
    <mergeCell ref="E363:F363"/>
    <mergeCell ref="H363:I363"/>
    <mergeCell ref="K363:L363"/>
    <mergeCell ref="N363:O363"/>
    <mergeCell ref="T363:U363"/>
    <mergeCell ref="E364:F364"/>
    <mergeCell ref="H364:I364"/>
    <mergeCell ref="K364:L364"/>
    <mergeCell ref="N364:O364"/>
    <mergeCell ref="T364:U364"/>
    <mergeCell ref="Q363:R363"/>
    <mergeCell ref="Q364:R364"/>
    <mergeCell ref="E357:F357"/>
    <mergeCell ref="H357:I357"/>
    <mergeCell ref="K357:L357"/>
    <mergeCell ref="N357:O357"/>
    <mergeCell ref="T357:U357"/>
    <mergeCell ref="E361:F361"/>
    <mergeCell ref="H361:I361"/>
    <mergeCell ref="K361:L361"/>
    <mergeCell ref="N361:O361"/>
    <mergeCell ref="T361:U361"/>
    <mergeCell ref="Q357:R357"/>
    <mergeCell ref="Q361:R361"/>
    <mergeCell ref="E348:F348"/>
    <mergeCell ref="H348:I348"/>
    <mergeCell ref="K348:L348"/>
    <mergeCell ref="N348:O348"/>
    <mergeCell ref="T348:U348"/>
    <mergeCell ref="E353:F353"/>
    <mergeCell ref="H353:I353"/>
    <mergeCell ref="K353:L353"/>
    <mergeCell ref="N353:O353"/>
    <mergeCell ref="T353:U353"/>
    <mergeCell ref="Q348:R348"/>
    <mergeCell ref="Q353:R353"/>
    <mergeCell ref="E340:F340"/>
    <mergeCell ref="H340:I340"/>
    <mergeCell ref="K340:L340"/>
    <mergeCell ref="N340:O340"/>
    <mergeCell ref="T340:U340"/>
    <mergeCell ref="E344:F344"/>
    <mergeCell ref="H344:I344"/>
    <mergeCell ref="K344:L344"/>
    <mergeCell ref="N344:O344"/>
    <mergeCell ref="T344:U344"/>
    <mergeCell ref="Q340:R340"/>
    <mergeCell ref="Q344:R344"/>
    <mergeCell ref="E336:F336"/>
    <mergeCell ref="H336:I336"/>
    <mergeCell ref="K336:L336"/>
    <mergeCell ref="N336:O336"/>
    <mergeCell ref="T336:U336"/>
    <mergeCell ref="E337:F337"/>
    <mergeCell ref="H337:I337"/>
    <mergeCell ref="K337:L337"/>
    <mergeCell ref="N337:O337"/>
    <mergeCell ref="T337:U337"/>
    <mergeCell ref="Q336:R336"/>
    <mergeCell ref="Q337:R337"/>
    <mergeCell ref="E323:F323"/>
    <mergeCell ref="H323:I323"/>
    <mergeCell ref="K323:L323"/>
    <mergeCell ref="N323:O323"/>
    <mergeCell ref="T323:U323"/>
    <mergeCell ref="E333:F333"/>
    <mergeCell ref="H333:I333"/>
    <mergeCell ref="K333:L333"/>
    <mergeCell ref="N333:O333"/>
    <mergeCell ref="T333:U333"/>
    <mergeCell ref="Q323:R323"/>
    <mergeCell ref="Q333:R333"/>
    <mergeCell ref="E311:F311"/>
    <mergeCell ref="H311:I311"/>
    <mergeCell ref="K311:L311"/>
    <mergeCell ref="N311:O311"/>
    <mergeCell ref="T311:U311"/>
    <mergeCell ref="E315:F315"/>
    <mergeCell ref="H315:I315"/>
    <mergeCell ref="K315:L315"/>
    <mergeCell ref="N315:O315"/>
    <mergeCell ref="T315:U315"/>
    <mergeCell ref="Q311:R311"/>
    <mergeCell ref="Q315:R315"/>
    <mergeCell ref="E297:F297"/>
    <mergeCell ref="H297:I297"/>
    <mergeCell ref="K297:L297"/>
    <mergeCell ref="N297:O297"/>
    <mergeCell ref="T297:U297"/>
    <mergeCell ref="E305:F305"/>
    <mergeCell ref="H305:I305"/>
    <mergeCell ref="K305:L305"/>
    <mergeCell ref="N305:O305"/>
    <mergeCell ref="T305:U305"/>
    <mergeCell ref="Q297:R297"/>
    <mergeCell ref="Q305:R305"/>
    <mergeCell ref="E286:F286"/>
    <mergeCell ref="H286:I286"/>
    <mergeCell ref="K286:L286"/>
    <mergeCell ref="N286:O286"/>
    <mergeCell ref="T286:U286"/>
    <mergeCell ref="E291:F291"/>
    <mergeCell ref="H291:I291"/>
    <mergeCell ref="K291:L291"/>
    <mergeCell ref="N291:O291"/>
    <mergeCell ref="T291:U291"/>
    <mergeCell ref="Q286:R286"/>
    <mergeCell ref="Q291:R291"/>
    <mergeCell ref="E277:F277"/>
    <mergeCell ref="H277:I277"/>
    <mergeCell ref="K277:L277"/>
    <mergeCell ref="N277:O277"/>
    <mergeCell ref="T277:U277"/>
    <mergeCell ref="E279:F279"/>
    <mergeCell ref="H279:I279"/>
    <mergeCell ref="K279:L279"/>
    <mergeCell ref="N279:O279"/>
    <mergeCell ref="T279:U279"/>
    <mergeCell ref="Q277:R277"/>
    <mergeCell ref="Q279:R279"/>
    <mergeCell ref="E268:F268"/>
    <mergeCell ref="H268:I268"/>
    <mergeCell ref="K268:L268"/>
    <mergeCell ref="N268:O268"/>
    <mergeCell ref="T268:U268"/>
    <mergeCell ref="E274:F274"/>
    <mergeCell ref="H274:I274"/>
    <mergeCell ref="K274:L274"/>
    <mergeCell ref="N274:O274"/>
    <mergeCell ref="T274:U274"/>
    <mergeCell ref="Q268:R268"/>
    <mergeCell ref="Q274:R274"/>
    <mergeCell ref="E261:F261"/>
    <mergeCell ref="H261:I261"/>
    <mergeCell ref="K261:L261"/>
    <mergeCell ref="N261:O261"/>
    <mergeCell ref="T261:U261"/>
    <mergeCell ref="E264:F264"/>
    <mergeCell ref="H264:I264"/>
    <mergeCell ref="K264:L264"/>
    <mergeCell ref="N264:O264"/>
    <mergeCell ref="T264:U264"/>
    <mergeCell ref="Q261:R261"/>
    <mergeCell ref="Q264:R264"/>
    <mergeCell ref="E260:F260"/>
    <mergeCell ref="H260:I260"/>
    <mergeCell ref="K260:L260"/>
    <mergeCell ref="N260:O260"/>
    <mergeCell ref="T260:U260"/>
    <mergeCell ref="E253:F253"/>
    <mergeCell ref="H253:I253"/>
    <mergeCell ref="K253:L253"/>
    <mergeCell ref="N253:O253"/>
    <mergeCell ref="T253:U253"/>
    <mergeCell ref="E258:F258"/>
    <mergeCell ref="H258:I258"/>
    <mergeCell ref="K258:L258"/>
    <mergeCell ref="N258:O258"/>
    <mergeCell ref="T258:U258"/>
    <mergeCell ref="Q253:R253"/>
    <mergeCell ref="Q258:R258"/>
    <mergeCell ref="Q260:R260"/>
    <mergeCell ref="E248:F248"/>
    <mergeCell ref="H248:I248"/>
    <mergeCell ref="K248:L248"/>
    <mergeCell ref="N248:O248"/>
    <mergeCell ref="T248:U248"/>
    <mergeCell ref="E252:F252"/>
    <mergeCell ref="H252:I252"/>
    <mergeCell ref="K252:L252"/>
    <mergeCell ref="N252:O252"/>
    <mergeCell ref="T252:U252"/>
    <mergeCell ref="Q248:R248"/>
    <mergeCell ref="Q252:R252"/>
    <mergeCell ref="E245:F245"/>
    <mergeCell ref="H245:I245"/>
    <mergeCell ref="K245:L245"/>
    <mergeCell ref="N245:O245"/>
    <mergeCell ref="T245:U245"/>
    <mergeCell ref="E247:F247"/>
    <mergeCell ref="H247:I247"/>
    <mergeCell ref="K247:L247"/>
    <mergeCell ref="N247:O247"/>
    <mergeCell ref="T247:U247"/>
    <mergeCell ref="Q245:R245"/>
    <mergeCell ref="Q247:R247"/>
    <mergeCell ref="E240:F240"/>
    <mergeCell ref="H240:I240"/>
    <mergeCell ref="K240:L240"/>
    <mergeCell ref="N240:O240"/>
    <mergeCell ref="T240:U240"/>
    <mergeCell ref="E243:F243"/>
    <mergeCell ref="H243:I243"/>
    <mergeCell ref="K243:L243"/>
    <mergeCell ref="N243:O243"/>
    <mergeCell ref="T243:U243"/>
    <mergeCell ref="Q240:R240"/>
    <mergeCell ref="Q243:R243"/>
    <mergeCell ref="E237:F237"/>
    <mergeCell ref="H237:I237"/>
    <mergeCell ref="K237:L237"/>
    <mergeCell ref="N237:O237"/>
    <mergeCell ref="T237:U237"/>
    <mergeCell ref="E239:F239"/>
    <mergeCell ref="H239:I239"/>
    <mergeCell ref="K239:L239"/>
    <mergeCell ref="N239:O239"/>
    <mergeCell ref="T239:U239"/>
    <mergeCell ref="Q237:R237"/>
    <mergeCell ref="Q239:R239"/>
    <mergeCell ref="E228:F228"/>
    <mergeCell ref="H228:I228"/>
    <mergeCell ref="K228:L228"/>
    <mergeCell ref="N228:O228"/>
    <mergeCell ref="T228:U228"/>
    <mergeCell ref="E234:F234"/>
    <mergeCell ref="H234:I234"/>
    <mergeCell ref="K234:L234"/>
    <mergeCell ref="N234:O234"/>
    <mergeCell ref="T234:U234"/>
    <mergeCell ref="E231:F231"/>
    <mergeCell ref="H231:I231"/>
    <mergeCell ref="K231:L231"/>
    <mergeCell ref="N231:O231"/>
    <mergeCell ref="T231:U231"/>
    <mergeCell ref="Q228:R228"/>
    <mergeCell ref="Q231:R231"/>
    <mergeCell ref="Q234:R234"/>
    <mergeCell ref="E214:F214"/>
    <mergeCell ref="H214:I214"/>
    <mergeCell ref="K214:L214"/>
    <mergeCell ref="N214:O214"/>
    <mergeCell ref="T214:U214"/>
    <mergeCell ref="E221:F221"/>
    <mergeCell ref="H221:I221"/>
    <mergeCell ref="K221:L221"/>
    <mergeCell ref="N221:O221"/>
    <mergeCell ref="T221:U221"/>
    <mergeCell ref="Q214:R214"/>
    <mergeCell ref="Q221:R221"/>
    <mergeCell ref="E208:F208"/>
    <mergeCell ref="H208:I208"/>
    <mergeCell ref="K208:L208"/>
    <mergeCell ref="N208:O208"/>
    <mergeCell ref="T208:U208"/>
    <mergeCell ref="E209:F209"/>
    <mergeCell ref="H209:I209"/>
    <mergeCell ref="K209:L209"/>
    <mergeCell ref="N209:O209"/>
    <mergeCell ref="T209:U209"/>
    <mergeCell ref="Q208:R208"/>
    <mergeCell ref="Q209:R209"/>
    <mergeCell ref="E198:F198"/>
    <mergeCell ref="H198:I198"/>
    <mergeCell ref="K198:L198"/>
    <mergeCell ref="N198:O198"/>
    <mergeCell ref="T198:U198"/>
    <mergeCell ref="E202:F202"/>
    <mergeCell ref="H202:I202"/>
    <mergeCell ref="K202:L202"/>
    <mergeCell ref="N202:O202"/>
    <mergeCell ref="T202:U202"/>
    <mergeCell ref="Q198:R198"/>
    <mergeCell ref="Q202:R202"/>
    <mergeCell ref="E182:F182"/>
    <mergeCell ref="H182:I182"/>
    <mergeCell ref="K182:L182"/>
    <mergeCell ref="N182:O182"/>
    <mergeCell ref="T182:U182"/>
    <mergeCell ref="E190:F190"/>
    <mergeCell ref="H190:I190"/>
    <mergeCell ref="K190:L190"/>
    <mergeCell ref="N190:O190"/>
    <mergeCell ref="T190:U190"/>
    <mergeCell ref="Q182:R182"/>
    <mergeCell ref="Q190:R190"/>
    <mergeCell ref="E178:F178"/>
    <mergeCell ref="H178:I178"/>
    <mergeCell ref="K178:L178"/>
    <mergeCell ref="N178:O178"/>
    <mergeCell ref="T178:U178"/>
    <mergeCell ref="E181:F181"/>
    <mergeCell ref="H181:I181"/>
    <mergeCell ref="K181:L181"/>
    <mergeCell ref="N181:O181"/>
    <mergeCell ref="T181:U181"/>
    <mergeCell ref="Q178:R178"/>
    <mergeCell ref="Q181:R181"/>
    <mergeCell ref="E172:F172"/>
    <mergeCell ref="H172:I172"/>
    <mergeCell ref="K172:L172"/>
    <mergeCell ref="N172:O172"/>
    <mergeCell ref="T172:U172"/>
    <mergeCell ref="E175:F175"/>
    <mergeCell ref="H175:I175"/>
    <mergeCell ref="K175:L175"/>
    <mergeCell ref="N175:O175"/>
    <mergeCell ref="T175:U175"/>
    <mergeCell ref="Q172:R172"/>
    <mergeCell ref="Q175:R175"/>
    <mergeCell ref="E168:F168"/>
    <mergeCell ref="H168:I168"/>
    <mergeCell ref="K168:L168"/>
    <mergeCell ref="N168:O168"/>
    <mergeCell ref="T168:U168"/>
    <mergeCell ref="E170:F170"/>
    <mergeCell ref="H170:I170"/>
    <mergeCell ref="K170:L170"/>
    <mergeCell ref="N170:O170"/>
    <mergeCell ref="T170:U170"/>
    <mergeCell ref="Q168:R168"/>
    <mergeCell ref="Q170:R170"/>
    <mergeCell ref="E164:F164"/>
    <mergeCell ref="H164:I164"/>
    <mergeCell ref="K164:L164"/>
    <mergeCell ref="N164:O164"/>
    <mergeCell ref="T164:U164"/>
    <mergeCell ref="E165:F165"/>
    <mergeCell ref="H165:I165"/>
    <mergeCell ref="K165:L165"/>
    <mergeCell ref="N165:O165"/>
    <mergeCell ref="T165:U165"/>
    <mergeCell ref="Q164:R164"/>
    <mergeCell ref="Q165:R165"/>
    <mergeCell ref="E161:F161"/>
    <mergeCell ref="H161:I161"/>
    <mergeCell ref="K161:L161"/>
    <mergeCell ref="N161:O161"/>
    <mergeCell ref="T161:U161"/>
    <mergeCell ref="E155:F155"/>
    <mergeCell ref="H155:I155"/>
    <mergeCell ref="K155:L155"/>
    <mergeCell ref="N155:O155"/>
    <mergeCell ref="T155:U155"/>
    <mergeCell ref="E158:F158"/>
    <mergeCell ref="H158:I158"/>
    <mergeCell ref="K158:L158"/>
    <mergeCell ref="N158:O158"/>
    <mergeCell ref="T158:U158"/>
    <mergeCell ref="Q155:R155"/>
    <mergeCell ref="Q158:R158"/>
    <mergeCell ref="Q161:R161"/>
    <mergeCell ref="E148:F148"/>
    <mergeCell ref="H148:I148"/>
    <mergeCell ref="K148:L148"/>
    <mergeCell ref="N148:O148"/>
    <mergeCell ref="T148:U148"/>
    <mergeCell ref="E152:F152"/>
    <mergeCell ref="H152:I152"/>
    <mergeCell ref="K152:L152"/>
    <mergeCell ref="N152:O152"/>
    <mergeCell ref="T152:U152"/>
    <mergeCell ref="T139:U139"/>
    <mergeCell ref="H147:I147"/>
    <mergeCell ref="K147:L147"/>
    <mergeCell ref="N147:O147"/>
    <mergeCell ref="T147:U147"/>
    <mergeCell ref="E147:F147"/>
    <mergeCell ref="E142:F142"/>
    <mergeCell ref="H142:I142"/>
    <mergeCell ref="K142:L142"/>
    <mergeCell ref="N142:O142"/>
    <mergeCell ref="T142:U142"/>
    <mergeCell ref="E145:F145"/>
    <mergeCell ref="H145:I145"/>
    <mergeCell ref="K145:L145"/>
    <mergeCell ref="N145:O145"/>
    <mergeCell ref="T145:U145"/>
    <mergeCell ref="E121:F121"/>
    <mergeCell ref="H121:I121"/>
    <mergeCell ref="K121:L121"/>
    <mergeCell ref="N121:O121"/>
    <mergeCell ref="T121:U121"/>
    <mergeCell ref="E128:F128"/>
    <mergeCell ref="H128:I128"/>
    <mergeCell ref="K128:L128"/>
    <mergeCell ref="N128:O128"/>
    <mergeCell ref="T128:U128"/>
    <mergeCell ref="Q121:R121"/>
    <mergeCell ref="Q128:R128"/>
    <mergeCell ref="E105:F105"/>
    <mergeCell ref="H105:I105"/>
    <mergeCell ref="K105:L105"/>
    <mergeCell ref="N105:O105"/>
    <mergeCell ref="T105:U105"/>
    <mergeCell ref="E116:F116"/>
    <mergeCell ref="H116:I116"/>
    <mergeCell ref="K116:L116"/>
    <mergeCell ref="N116:O116"/>
    <mergeCell ref="T116:U116"/>
    <mergeCell ref="E37:F37"/>
    <mergeCell ref="H37:I37"/>
    <mergeCell ref="K37:L37"/>
    <mergeCell ref="N37:O37"/>
    <mergeCell ref="T37:U37"/>
    <mergeCell ref="E29:F29"/>
    <mergeCell ref="H29:I29"/>
    <mergeCell ref="K29:L29"/>
    <mergeCell ref="N29:O29"/>
    <mergeCell ref="T29:U29"/>
    <mergeCell ref="E31:F31"/>
    <mergeCell ref="H31:I31"/>
    <mergeCell ref="K31:L31"/>
    <mergeCell ref="N31:O31"/>
    <mergeCell ref="T31:U31"/>
    <mergeCell ref="E26:F26"/>
    <mergeCell ref="H26:I26"/>
    <mergeCell ref="K26:L26"/>
    <mergeCell ref="N26:O26"/>
    <mergeCell ref="T26:U26"/>
    <mergeCell ref="E27:F27"/>
    <mergeCell ref="H27:I27"/>
    <mergeCell ref="K27:L27"/>
    <mergeCell ref="N27:O27"/>
    <mergeCell ref="T27:U27"/>
    <mergeCell ref="E18:F18"/>
    <mergeCell ref="H18:I18"/>
    <mergeCell ref="K18:L18"/>
    <mergeCell ref="N18:O18"/>
    <mergeCell ref="T18:U18"/>
    <mergeCell ref="E20:F20"/>
    <mergeCell ref="H20:I20"/>
    <mergeCell ref="K20:L20"/>
    <mergeCell ref="N20:O20"/>
    <mergeCell ref="T20:U20"/>
    <mergeCell ref="A8:V8"/>
    <mergeCell ref="E11:F11"/>
    <mergeCell ref="H11:I11"/>
    <mergeCell ref="K11:L11"/>
    <mergeCell ref="N11:O11"/>
    <mergeCell ref="T11:U11"/>
    <mergeCell ref="E12:F12"/>
    <mergeCell ref="H12:I12"/>
    <mergeCell ref="K12:L12"/>
    <mergeCell ref="N12:O12"/>
    <mergeCell ref="T12:U12"/>
    <mergeCell ref="E41:F41"/>
    <mergeCell ref="H41:I41"/>
    <mergeCell ref="K41:L41"/>
    <mergeCell ref="N41:O41"/>
    <mergeCell ref="T41:U41"/>
    <mergeCell ref="E42:F42"/>
    <mergeCell ref="H42:I42"/>
    <mergeCell ref="K42:L42"/>
    <mergeCell ref="N42:O42"/>
    <mergeCell ref="T42:U42"/>
    <mergeCell ref="E45:F45"/>
    <mergeCell ref="H45:I45"/>
    <mergeCell ref="K45:L45"/>
    <mergeCell ref="N45:O45"/>
    <mergeCell ref="T45:U45"/>
    <mergeCell ref="E47:F47"/>
    <mergeCell ref="H47:I47"/>
    <mergeCell ref="K47:L47"/>
    <mergeCell ref="N47:O47"/>
    <mergeCell ref="T47:U47"/>
    <mergeCell ref="E443:F443"/>
    <mergeCell ref="H443:I443"/>
    <mergeCell ref="K443:L443"/>
    <mergeCell ref="N443:O443"/>
    <mergeCell ref="T443:U443"/>
    <mergeCell ref="E49:F49"/>
    <mergeCell ref="H49:I49"/>
    <mergeCell ref="K49:L49"/>
    <mergeCell ref="N49:O49"/>
    <mergeCell ref="T49:U49"/>
    <mergeCell ref="N87:O87"/>
    <mergeCell ref="T87:U87"/>
    <mergeCell ref="N77:O77"/>
    <mergeCell ref="T77:U77"/>
    <mergeCell ref="E68:F68"/>
    <mergeCell ref="H68:I68"/>
    <mergeCell ref="K68:L68"/>
    <mergeCell ref="N68:O68"/>
    <mergeCell ref="T68:U68"/>
    <mergeCell ref="E69:F69"/>
    <mergeCell ref="H69:I69"/>
    <mergeCell ref="K69:L69"/>
    <mergeCell ref="N69:O69"/>
    <mergeCell ref="T69:U69"/>
    <mergeCell ref="E434:F434"/>
    <mergeCell ref="H434:I434"/>
    <mergeCell ref="K434:L434"/>
    <mergeCell ref="N434:O434"/>
    <mergeCell ref="T434:U434"/>
    <mergeCell ref="E439:F439"/>
    <mergeCell ref="H439:I439"/>
    <mergeCell ref="K439:L439"/>
    <mergeCell ref="N439:O439"/>
    <mergeCell ref="T439:U439"/>
    <mergeCell ref="E130:F130"/>
    <mergeCell ref="H130:I130"/>
    <mergeCell ref="K130:L130"/>
    <mergeCell ref="N130:O130"/>
    <mergeCell ref="T130:U130"/>
    <mergeCell ref="E433:F433"/>
    <mergeCell ref="H433:I433"/>
    <mergeCell ref="K433:L433"/>
    <mergeCell ref="N433:O433"/>
    <mergeCell ref="T433:U433"/>
    <mergeCell ref="E136:F136"/>
    <mergeCell ref="H136:I136"/>
    <mergeCell ref="K136:L136"/>
    <mergeCell ref="N136:O136"/>
    <mergeCell ref="T136:U136"/>
    <mergeCell ref="E137:F137"/>
    <mergeCell ref="H137:I137"/>
    <mergeCell ref="K137:L137"/>
    <mergeCell ref="N137:O137"/>
    <mergeCell ref="T137:U137"/>
    <mergeCell ref="E139:F139"/>
    <mergeCell ref="H139:I139"/>
    <mergeCell ref="K139:L139"/>
    <mergeCell ref="N139:O139"/>
  </mergeCells>
  <printOptions horizontalCentered="1"/>
  <pageMargins left="0.31496062992125984" right="0.31496062992125984" top="0.39370078740157483" bottom="0.70866141732283472" header="0.51181102362204722" footer="0.31496062992125984"/>
  <pageSetup paperSize="9" scale="58" orientation="landscape" r:id="rId1"/>
  <headerFooter>
    <oddFooter>&amp;L&amp;8&amp;G&amp;C&amp;P</oddFooter>
  </headerFooter>
  <ignoredErrors>
    <ignoredError sqref="Q178 T175 K87 N87 N172:U172 N170:S170 N168:S168" formulaRange="1"/>
  </ignoredErrors>
  <drawing r:id="rId2"/>
  <legacyDrawing r:id="rId3"/>
  <legacyDrawingHF r:id="rId4"/>
  <oleObjects>
    <mc:AlternateContent xmlns:mc="http://schemas.openxmlformats.org/markup-compatibility/2006">
      <mc:Choice Requires="x14">
        <oleObject progId="Word.Picture.8" shapeId="4097" r:id="rId5">
          <objectPr defaultSize="0" autoPict="0" r:id="rId6">
            <anchor moveWithCells="1" sizeWithCells="1">
              <from>
                <xdr:col>0</xdr:col>
                <xdr:colOff>142875</xdr:colOff>
                <xdr:row>0</xdr:row>
                <xdr:rowOff>47625</xdr:rowOff>
              </from>
              <to>
                <xdr:col>1</xdr:col>
                <xdr:colOff>619125</xdr:colOff>
                <xdr:row>3</xdr:row>
                <xdr:rowOff>419100</xdr:rowOff>
              </to>
            </anchor>
          </objectPr>
        </oleObject>
      </mc:Choice>
      <mc:Fallback>
        <oleObject progId="Word.Picture.8" shapeId="4097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 Sintético</vt:lpstr>
      <vt:lpstr>Cronograma Físico-Financeiro</vt:lpstr>
      <vt:lpstr>'Cronograma Físico-Financeiro'!Area_de_impressao</vt:lpstr>
      <vt:lpstr>'Orçamento Sintético'!Area_de_impressao</vt:lpstr>
      <vt:lpstr>'Cronograma Físico-Financeiro'!Titulos_de_impressao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Luiz André dos Santos Pinheiro</cp:lastModifiedBy>
  <cp:revision>0</cp:revision>
  <cp:lastPrinted>2020-11-09T14:34:47Z</cp:lastPrinted>
  <dcterms:created xsi:type="dcterms:W3CDTF">2019-05-30T19:16:41Z</dcterms:created>
  <dcterms:modified xsi:type="dcterms:W3CDTF">2020-11-09T14:36:11Z</dcterms:modified>
</cp:coreProperties>
</file>